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20" activeTab="0"/>
  </bookViews>
  <sheets>
    <sheet name="Tabelle1" sheetId="1" r:id="rId1"/>
  </sheets>
  <definedNames>
    <definedName name="_xlnm.Print_Area" localSheetId="0">'Tabelle1'!$A$1:$AH$58</definedName>
  </definedNames>
  <calcPr fullCalcOnLoad="1"/>
</workbook>
</file>

<file path=xl/sharedStrings.xml><?xml version="1.0" encoding="utf-8"?>
<sst xmlns="http://schemas.openxmlformats.org/spreadsheetml/2006/main" count="326" uniqueCount="188">
  <si>
    <t>Betrag</t>
  </si>
  <si>
    <t>Re</t>
  </si>
  <si>
    <t>Im</t>
  </si>
  <si>
    <t>Betrag [V]</t>
  </si>
  <si>
    <t>Leiterströme</t>
  </si>
  <si>
    <r>
      <t>I</t>
    </r>
    <r>
      <rPr>
        <b/>
        <vertAlign val="subscript"/>
        <sz val="8"/>
        <rFont val="Arial"/>
        <family val="2"/>
      </rPr>
      <t>1</t>
    </r>
  </si>
  <si>
    <r>
      <t>I</t>
    </r>
    <r>
      <rPr>
        <b/>
        <vertAlign val="subscript"/>
        <sz val="8"/>
        <rFont val="Arial"/>
        <family val="2"/>
      </rPr>
      <t>2</t>
    </r>
  </si>
  <si>
    <r>
      <t>I</t>
    </r>
    <r>
      <rPr>
        <b/>
        <vertAlign val="subscript"/>
        <sz val="8"/>
        <rFont val="Arial"/>
        <family val="2"/>
      </rPr>
      <t>3</t>
    </r>
  </si>
  <si>
    <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</t>
    </r>
  </si>
  <si>
    <r>
      <t>I</t>
    </r>
    <r>
      <rPr>
        <vertAlign val="subscript"/>
        <sz val="8"/>
        <rFont val="Arial"/>
        <family val="2"/>
      </rPr>
      <t>1</t>
    </r>
  </si>
  <si>
    <r>
      <t>I</t>
    </r>
    <r>
      <rPr>
        <vertAlign val="subscript"/>
        <sz val="8"/>
        <rFont val="Arial"/>
        <family val="2"/>
      </rPr>
      <t>3</t>
    </r>
  </si>
  <si>
    <r>
      <t>a² I</t>
    </r>
    <r>
      <rPr>
        <vertAlign val="subscript"/>
        <sz val="8"/>
        <rFont val="Arial"/>
        <family val="2"/>
      </rPr>
      <t>1</t>
    </r>
  </si>
  <si>
    <r>
      <t>a² I</t>
    </r>
    <r>
      <rPr>
        <vertAlign val="subscript"/>
        <sz val="8"/>
        <rFont val="Arial"/>
        <family val="2"/>
      </rPr>
      <t>2</t>
    </r>
  </si>
  <si>
    <r>
      <t>a I</t>
    </r>
    <r>
      <rPr>
        <vertAlign val="subscript"/>
        <sz val="8"/>
        <rFont val="Arial"/>
        <family val="2"/>
      </rPr>
      <t>1</t>
    </r>
  </si>
  <si>
    <r>
      <t>a I</t>
    </r>
    <r>
      <rPr>
        <vertAlign val="subscript"/>
        <sz val="8"/>
        <rFont val="Arial"/>
        <family val="2"/>
      </rPr>
      <t>2</t>
    </r>
  </si>
  <si>
    <r>
      <t>a² I</t>
    </r>
    <r>
      <rPr>
        <vertAlign val="subscript"/>
        <sz val="8"/>
        <rFont val="Arial"/>
        <family val="2"/>
      </rPr>
      <t>3</t>
    </r>
  </si>
  <si>
    <r>
      <t>a I</t>
    </r>
    <r>
      <rPr>
        <vertAlign val="subscript"/>
        <sz val="8"/>
        <rFont val="Arial"/>
        <family val="2"/>
      </rPr>
      <t>3</t>
    </r>
  </si>
  <si>
    <t>Leiter L3</t>
  </si>
  <si>
    <t>Leiter L2</t>
  </si>
  <si>
    <t>Leiter L1</t>
  </si>
  <si>
    <t>Summen</t>
  </si>
  <si>
    <t>Summe</t>
  </si>
  <si>
    <t>I [A]</t>
  </si>
  <si>
    <t>[°]</t>
  </si>
  <si>
    <t>U [V]</t>
  </si>
  <si>
    <t>i1</t>
  </si>
  <si>
    <t>i2</t>
  </si>
  <si>
    <t>i3</t>
  </si>
  <si>
    <r>
      <t xml:space="preserve"> 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</si>
  <si>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u1</t>
  </si>
  <si>
    <t>u2</t>
  </si>
  <si>
    <t>u3</t>
  </si>
  <si>
    <t>p1 =u1*i1</t>
  </si>
  <si>
    <t>p2 = u2*i2</t>
  </si>
  <si>
    <t>p3 = u3*i3</t>
  </si>
  <si>
    <t>p1+p2+p3</t>
  </si>
  <si>
    <t>max</t>
  </si>
  <si>
    <t>Extremwerte</t>
  </si>
  <si>
    <t>min</t>
  </si>
  <si>
    <t>Summe Tabelle</t>
  </si>
  <si>
    <t>Gegensystem</t>
  </si>
  <si>
    <t>Mitsystem</t>
  </si>
  <si>
    <r>
      <t>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</si>
  <si>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L1 - N</t>
  </si>
  <si>
    <t>L3 - N</t>
  </si>
  <si>
    <t>L2 - N</t>
  </si>
  <si>
    <t>q1</t>
  </si>
  <si>
    <t>q2</t>
  </si>
  <si>
    <t>q3</t>
  </si>
  <si>
    <t>q1+q2+q3</t>
  </si>
  <si>
    <t>Winkel [°]</t>
  </si>
  <si>
    <t>Leiter-Stern-Spannungen</t>
  </si>
  <si>
    <r>
      <t>D</t>
    </r>
    <r>
      <rPr>
        <sz val="8"/>
        <rFont val="Arial"/>
        <family val="2"/>
      </rP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[%]</t>
    </r>
  </si>
  <si>
    <t>Wirkleistung</t>
  </si>
  <si>
    <t xml:space="preserve"> Winkel [°]</t>
  </si>
  <si>
    <t>i1, -</t>
  </si>
  <si>
    <t>i2, -</t>
  </si>
  <si>
    <t>u1, +</t>
  </si>
  <si>
    <t>i3, -</t>
  </si>
  <si>
    <t>u2, +</t>
  </si>
  <si>
    <t>u3, +</t>
  </si>
  <si>
    <r>
      <t>U</t>
    </r>
    <r>
      <rPr>
        <b/>
        <vertAlign val="subscript"/>
        <sz val="8"/>
        <rFont val="Arial"/>
        <family val="2"/>
      </rPr>
      <t>1N</t>
    </r>
  </si>
  <si>
    <r>
      <t>a U</t>
    </r>
    <r>
      <rPr>
        <vertAlign val="subscript"/>
        <sz val="8"/>
        <rFont val="Arial"/>
        <family val="2"/>
      </rPr>
      <t>2N</t>
    </r>
  </si>
  <si>
    <r>
      <t>a² U</t>
    </r>
    <r>
      <rPr>
        <vertAlign val="subscript"/>
        <sz val="8"/>
        <rFont val="Arial"/>
        <family val="2"/>
      </rPr>
      <t>3N</t>
    </r>
  </si>
  <si>
    <r>
      <t>a² U</t>
    </r>
    <r>
      <rPr>
        <vertAlign val="subscript"/>
        <sz val="8"/>
        <rFont val="Arial"/>
        <family val="2"/>
      </rPr>
      <t>2N</t>
    </r>
  </si>
  <si>
    <r>
      <t>a U</t>
    </r>
    <r>
      <rPr>
        <vertAlign val="subscript"/>
        <sz val="8"/>
        <rFont val="Arial"/>
        <family val="2"/>
      </rPr>
      <t>3N</t>
    </r>
  </si>
  <si>
    <r>
      <t>U</t>
    </r>
    <r>
      <rPr>
        <b/>
        <vertAlign val="subscript"/>
        <sz val="8"/>
        <rFont val="Arial"/>
        <family val="2"/>
      </rPr>
      <t>2N</t>
    </r>
  </si>
  <si>
    <r>
      <t>a² U</t>
    </r>
    <r>
      <rPr>
        <vertAlign val="subscript"/>
        <sz val="8"/>
        <rFont val="Arial"/>
        <family val="2"/>
      </rPr>
      <t>1N</t>
    </r>
  </si>
  <si>
    <r>
      <t>a U</t>
    </r>
    <r>
      <rPr>
        <vertAlign val="subscript"/>
        <sz val="8"/>
        <rFont val="Arial"/>
        <family val="2"/>
      </rPr>
      <t>1N</t>
    </r>
  </si>
  <si>
    <r>
      <t>U</t>
    </r>
    <r>
      <rPr>
        <b/>
        <vertAlign val="subscript"/>
        <sz val="8"/>
        <rFont val="Arial"/>
        <family val="2"/>
      </rPr>
      <t>3N</t>
    </r>
  </si>
  <si>
    <t>P [W]</t>
  </si>
  <si>
    <r>
      <t>p</t>
    </r>
    <r>
      <rPr>
        <vertAlign val="subscript"/>
        <sz val="8"/>
        <rFont val="Arial"/>
        <family val="2"/>
      </rPr>
      <t>1max</t>
    </r>
  </si>
  <si>
    <r>
      <t>p</t>
    </r>
    <r>
      <rPr>
        <vertAlign val="subscript"/>
        <sz val="8"/>
        <rFont val="Arial"/>
        <family val="2"/>
      </rPr>
      <t>2max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</si>
  <si>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Arial"/>
        <family val="2"/>
      </rPr>
      <t>3max</t>
    </r>
  </si>
  <si>
    <r>
      <t>p</t>
    </r>
    <r>
      <rPr>
        <vertAlign val="subscript"/>
        <sz val="8"/>
        <rFont val="Arial"/>
        <family val="2"/>
      </rPr>
      <t>1min</t>
    </r>
  </si>
  <si>
    <r>
      <t>p</t>
    </r>
    <r>
      <rPr>
        <vertAlign val="subscript"/>
        <sz val="8"/>
        <rFont val="Arial"/>
        <family val="2"/>
      </rPr>
      <t>2min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</si>
  <si>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Arial"/>
        <family val="2"/>
      </rPr>
      <t>3min</t>
    </r>
  </si>
  <si>
    <r>
      <t>p</t>
    </r>
    <r>
      <rPr>
        <vertAlign val="subscript"/>
        <sz val="8"/>
        <rFont val="Arial"/>
        <family val="2"/>
      </rPr>
      <t xml:space="preserve">1max </t>
    </r>
    <r>
      <rPr>
        <sz val="8"/>
        <rFont val="Arial"/>
        <family val="2"/>
      </rPr>
      <t>- p</t>
    </r>
    <r>
      <rPr>
        <vertAlign val="subscript"/>
        <sz val="8"/>
        <rFont val="Arial"/>
        <family val="2"/>
      </rPr>
      <t>1min</t>
    </r>
  </si>
  <si>
    <r>
      <t>p</t>
    </r>
    <r>
      <rPr>
        <vertAlign val="subscript"/>
        <sz val="8"/>
        <rFont val="Arial"/>
        <family val="2"/>
      </rPr>
      <t xml:space="preserve">2max </t>
    </r>
    <r>
      <rPr>
        <sz val="8"/>
        <rFont val="Arial"/>
        <family val="2"/>
      </rPr>
      <t>- p</t>
    </r>
    <r>
      <rPr>
        <vertAlign val="subscript"/>
        <sz val="8"/>
        <rFont val="Arial"/>
        <family val="2"/>
      </rPr>
      <t>2min</t>
    </r>
  </si>
  <si>
    <r>
      <t>p</t>
    </r>
    <r>
      <rPr>
        <vertAlign val="subscript"/>
        <sz val="8"/>
        <rFont val="Arial"/>
        <family val="2"/>
      </rPr>
      <t xml:space="preserve">3max </t>
    </r>
    <r>
      <rPr>
        <sz val="8"/>
        <rFont val="Arial"/>
        <family val="2"/>
      </rPr>
      <t>- p</t>
    </r>
    <r>
      <rPr>
        <vertAlign val="subscript"/>
        <sz val="8"/>
        <rFont val="Arial"/>
        <family val="2"/>
      </rPr>
      <t>3min</t>
    </r>
  </si>
  <si>
    <t>maximum</t>
  </si>
  <si>
    <t>minimum</t>
  </si>
  <si>
    <r>
      <t>p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/ P</t>
    </r>
  </si>
  <si>
    <r>
      <t>p</t>
    </r>
    <r>
      <rPr>
        <vertAlign val="subscript"/>
        <sz val="8"/>
        <rFont val="Arial"/>
        <family val="2"/>
      </rPr>
      <t>max</t>
    </r>
  </si>
  <si>
    <r>
      <t>p</t>
    </r>
    <r>
      <rPr>
        <vertAlign val="subscript"/>
        <sz val="8"/>
        <rFont val="Arial"/>
        <family val="2"/>
      </rPr>
      <t>min</t>
    </r>
  </si>
  <si>
    <r>
      <t>p</t>
    </r>
    <r>
      <rPr>
        <vertAlign val="subscript"/>
        <sz val="8"/>
        <rFont val="Arial"/>
        <family val="2"/>
      </rPr>
      <t xml:space="preserve">max </t>
    </r>
    <r>
      <rPr>
        <sz val="8"/>
        <rFont val="Arial"/>
        <family val="2"/>
      </rPr>
      <t>- p</t>
    </r>
    <r>
      <rPr>
        <vertAlign val="subscript"/>
        <sz val="8"/>
        <rFont val="Arial"/>
        <family val="2"/>
      </rPr>
      <t>min</t>
    </r>
  </si>
  <si>
    <t>max + min</t>
  </si>
  <si>
    <t xml:space="preserve">Wirkleistung </t>
  </si>
  <si>
    <r>
      <t>P = U I cos</t>
    </r>
    <r>
      <rPr>
        <sz val="8"/>
        <rFont val="Symbol"/>
        <family val="1"/>
      </rPr>
      <t xml:space="preserve"> j</t>
    </r>
  </si>
  <si>
    <r>
      <t xml:space="preserve">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</t>
    </r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</si>
  <si>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</t>
    </r>
  </si>
  <si>
    <t>Leiter-Sternpunkt-Spannungen</t>
  </si>
  <si>
    <r>
      <t>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</si>
  <si>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</si>
  <si>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</si>
  <si>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1N</t>
    </r>
  </si>
  <si>
    <r>
      <t>U</t>
    </r>
    <r>
      <rPr>
        <vertAlign val="subscript"/>
        <sz val="8"/>
        <rFont val="Arial"/>
        <family val="2"/>
      </rPr>
      <t>3N</t>
    </r>
  </si>
  <si>
    <r>
      <t>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</t>
    </r>
  </si>
  <si>
    <t>Unsymmetrie [%]</t>
  </si>
  <si>
    <r>
      <t xml:space="preserve"> </t>
    </r>
    <r>
      <rPr>
        <i/>
        <sz val="8"/>
        <rFont val="Arial"/>
        <family val="2"/>
      </rPr>
      <t>Nullsystem</t>
    </r>
    <r>
      <rPr>
        <sz val="8"/>
        <rFont val="Arial"/>
        <family val="2"/>
      </rPr>
      <t xml:space="preserve"> 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>)</t>
    </r>
  </si>
  <si>
    <r>
      <t>Nullsystem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</si>
  <si>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cos</t>
    </r>
    <r>
      <rPr>
        <sz val="8"/>
        <rFont val="Symbol"/>
        <family val="1"/>
      </rPr>
      <t xml:space="preserve"> j</t>
    </r>
  </si>
  <si>
    <t>j</t>
  </si>
  <si>
    <r>
      <t>I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[%]</t>
    </r>
  </si>
  <si>
    <r>
      <t>U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[%]</t>
    </r>
  </si>
  <si>
    <r>
      <t>U</t>
    </r>
    <r>
      <rPr>
        <vertAlign val="subscript"/>
        <sz val="8"/>
        <rFont val="Arial"/>
        <family val="2"/>
      </rPr>
      <t>1N [+]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</si>
  <si>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1N [-]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</si>
  <si>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1N [+]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1N [-]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1N</t>
    </r>
  </si>
  <si>
    <r>
      <t>U</t>
    </r>
    <r>
      <rPr>
        <vertAlign val="subscript"/>
        <sz val="8"/>
        <rFont val="Arial"/>
        <family val="2"/>
      </rPr>
      <t>2N [+]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</si>
  <si>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2N [-]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</si>
  <si>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 [+]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 [-]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2N</t>
    </r>
  </si>
  <si>
    <r>
      <t>U</t>
    </r>
    <r>
      <rPr>
        <vertAlign val="subscript"/>
        <sz val="8"/>
        <rFont val="Arial"/>
        <family val="2"/>
      </rPr>
      <t>3N [+]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</si>
  <si>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3N [-]</t>
    </r>
    <r>
      <rPr>
        <sz val="8"/>
        <rFont val="Arial"/>
        <family val="2"/>
      </rPr>
      <t xml:space="preserve"> = 1/3 (U</t>
    </r>
    <r>
      <rPr>
        <vertAlign val="subscript"/>
        <sz val="8"/>
        <rFont val="Arial"/>
        <family val="2"/>
      </rPr>
      <t>3N</t>
    </r>
    <r>
      <rPr>
        <sz val="8"/>
        <rFont val="Arial"/>
        <family val="2"/>
      </rPr>
      <t xml:space="preserve"> + a² U</t>
    </r>
    <r>
      <rPr>
        <vertAlign val="subscript"/>
        <sz val="8"/>
        <rFont val="Arial"/>
        <family val="2"/>
      </rPr>
      <t>1N</t>
    </r>
    <r>
      <rPr>
        <sz val="8"/>
        <rFont val="Arial"/>
        <family val="2"/>
      </rPr>
      <t xml:space="preserve"> + a U</t>
    </r>
    <r>
      <rPr>
        <vertAlign val="subscript"/>
        <sz val="8"/>
        <rFont val="Arial"/>
        <family val="2"/>
      </rPr>
      <t>2N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</si>
  <si>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1 [+]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</si>
  <si>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1 [-]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</si>
  <si>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1 [+]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1 [-]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1</t>
    </r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</si>
  <si>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 [+]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 [-]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3N</t>
    </r>
  </si>
  <si>
    <r>
      <t>I</t>
    </r>
    <r>
      <rPr>
        <vertAlign val="subscript"/>
        <sz val="8"/>
        <rFont val="Arial"/>
        <family val="2"/>
      </rPr>
      <t>2 [+]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</si>
  <si>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2 [-]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</si>
  <si>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 [+]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 [-]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</si>
  <si>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3 [+]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</si>
  <si>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3 [-]</t>
    </r>
    <r>
      <rPr>
        <sz val="8"/>
        <rFont val="Arial"/>
        <family val="2"/>
      </rPr>
      <t xml:space="preserve"> = 1/3 (I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a² 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a I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</si>
  <si>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 [+]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 [-]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3</t>
    </r>
  </si>
  <si>
    <r>
      <t>u</t>
    </r>
    <r>
      <rPr>
        <vertAlign val="subscript"/>
        <sz val="8"/>
        <rFont val="Arial"/>
        <family val="2"/>
      </rPr>
      <t>1[+]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1[-] </t>
    </r>
  </si>
  <si>
    <r>
      <t>u</t>
    </r>
    <r>
      <rPr>
        <vertAlign val="subscript"/>
        <sz val="8"/>
        <rFont val="Arial"/>
        <family val="2"/>
      </rPr>
      <t>2[+]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2[-] </t>
    </r>
  </si>
  <si>
    <r>
      <t>u</t>
    </r>
    <r>
      <rPr>
        <vertAlign val="subscript"/>
        <sz val="8"/>
        <rFont val="Arial"/>
        <family val="2"/>
      </rPr>
      <t>3[+]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3[-] </t>
    </r>
  </si>
  <si>
    <r>
      <t>u</t>
    </r>
    <r>
      <rPr>
        <vertAlign val="subscript"/>
        <sz val="8"/>
        <rFont val="Arial"/>
        <family val="2"/>
      </rPr>
      <t>1[-]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1[+] </t>
    </r>
  </si>
  <si>
    <r>
      <t>u</t>
    </r>
    <r>
      <rPr>
        <vertAlign val="subscript"/>
        <sz val="8"/>
        <rFont val="Arial"/>
        <family val="2"/>
      </rPr>
      <t>2[-]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2[+] </t>
    </r>
  </si>
  <si>
    <r>
      <t>u</t>
    </r>
    <r>
      <rPr>
        <vertAlign val="subscript"/>
        <sz val="8"/>
        <rFont val="Arial"/>
        <family val="2"/>
      </rPr>
      <t>3[-]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3[+] </t>
    </r>
  </si>
  <si>
    <r>
      <t>P</t>
    </r>
    <r>
      <rPr>
        <vertAlign val="subscript"/>
        <sz val="8"/>
        <rFont val="Arial"/>
        <family val="2"/>
      </rPr>
      <t>[+]</t>
    </r>
  </si>
  <si>
    <r>
      <t>P</t>
    </r>
    <r>
      <rPr>
        <vertAlign val="subscript"/>
        <sz val="8"/>
        <rFont val="Arial"/>
        <family val="2"/>
      </rPr>
      <t>[-]</t>
    </r>
  </si>
  <si>
    <r>
      <t>u</t>
    </r>
    <r>
      <rPr>
        <vertAlign val="subscript"/>
        <sz val="8"/>
        <rFont val="Arial"/>
        <family val="2"/>
      </rPr>
      <t xml:space="preserve">1[-] 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 xml:space="preserve">1[+] </t>
    </r>
    <r>
      <rPr>
        <sz val="8"/>
        <rFont val="Arial"/>
        <family val="2"/>
      </rPr>
      <t>+ u</t>
    </r>
    <r>
      <rPr>
        <vertAlign val="subscript"/>
        <sz val="8"/>
        <rFont val="Arial"/>
        <family val="2"/>
      </rPr>
      <t>1[+]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1[-] </t>
    </r>
  </si>
  <si>
    <r>
      <t>u</t>
    </r>
    <r>
      <rPr>
        <vertAlign val="subscript"/>
        <sz val="8"/>
        <rFont val="Arial"/>
        <family val="2"/>
      </rPr>
      <t xml:space="preserve">2[-] 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 xml:space="preserve">2[+] </t>
    </r>
    <r>
      <rPr>
        <sz val="8"/>
        <rFont val="Arial"/>
        <family val="2"/>
      </rPr>
      <t>+ u</t>
    </r>
    <r>
      <rPr>
        <vertAlign val="subscript"/>
        <sz val="8"/>
        <rFont val="Arial"/>
        <family val="2"/>
      </rPr>
      <t>2[+]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2[-] </t>
    </r>
  </si>
  <si>
    <r>
      <t>u</t>
    </r>
    <r>
      <rPr>
        <vertAlign val="subscript"/>
        <sz val="8"/>
        <rFont val="Arial"/>
        <family val="2"/>
      </rPr>
      <t xml:space="preserve">3[-] 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 xml:space="preserve">3[+] </t>
    </r>
    <r>
      <rPr>
        <sz val="8"/>
        <rFont val="Arial"/>
        <family val="2"/>
      </rPr>
      <t>+ u</t>
    </r>
    <r>
      <rPr>
        <vertAlign val="subscript"/>
        <sz val="8"/>
        <rFont val="Arial"/>
        <family val="2"/>
      </rPr>
      <t>3[+]</t>
    </r>
    <r>
      <rPr>
        <sz val="8"/>
        <rFont val="Arial"/>
        <family val="2"/>
      </rPr>
      <t xml:space="preserve"> i</t>
    </r>
    <r>
      <rPr>
        <vertAlign val="subscript"/>
        <sz val="8"/>
        <rFont val="Arial"/>
        <family val="2"/>
      </rPr>
      <t xml:space="preserve">3[-] </t>
    </r>
  </si>
  <si>
    <r>
      <t>P</t>
    </r>
    <r>
      <rPr>
        <vertAlign val="subscript"/>
        <sz val="8"/>
        <rFont val="Arial"/>
        <family val="2"/>
      </rPr>
      <t>[+]</t>
    </r>
    <r>
      <rPr>
        <sz val="8"/>
        <rFont val="Arial"/>
        <family val="2"/>
      </rPr>
      <t>+ P</t>
    </r>
    <r>
      <rPr>
        <vertAlign val="subscript"/>
        <sz val="8"/>
        <rFont val="Arial"/>
        <family val="2"/>
      </rPr>
      <t xml:space="preserve">[-] </t>
    </r>
    <r>
      <rPr>
        <sz val="8"/>
        <rFont val="Arial"/>
        <family val="2"/>
      </rPr>
      <t>+ P</t>
    </r>
    <r>
      <rPr>
        <vertAlign val="subscript"/>
        <sz val="8"/>
        <rFont val="Arial"/>
        <family val="2"/>
      </rPr>
      <t>0</t>
    </r>
  </si>
  <si>
    <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+ 0°</t>
    </r>
  </si>
  <si>
    <r>
      <t>j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+ 120°</t>
    </r>
  </si>
  <si>
    <r>
      <t>j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+ 240°</t>
    </r>
  </si>
  <si>
    <r>
      <t>j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+ 240°</t>
    </r>
  </si>
  <si>
    <r>
      <t>j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+ 120°</t>
    </r>
  </si>
  <si>
    <r>
      <t>j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+ 0°</t>
    </r>
  </si>
  <si>
    <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+ 240°</t>
    </r>
  </si>
  <si>
    <r>
      <t>j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+ 120°</t>
    </r>
  </si>
  <si>
    <r>
      <t>j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+ 0°</t>
    </r>
  </si>
  <si>
    <r>
      <t>Mitsysteme   I</t>
    </r>
    <r>
      <rPr>
        <vertAlign val="subscript"/>
        <sz val="8"/>
        <rFont val="Arial"/>
        <family val="2"/>
      </rPr>
      <t>1 [+]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 [+]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 [+]</t>
    </r>
  </si>
  <si>
    <r>
      <t>Gegensysteme   I</t>
    </r>
    <r>
      <rPr>
        <vertAlign val="subscript"/>
        <sz val="8"/>
        <rFont val="Arial"/>
        <family val="2"/>
      </rPr>
      <t>1 [-]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2 [-]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3 [-]</t>
    </r>
  </si>
  <si>
    <r>
      <t>Mitsysteme   U</t>
    </r>
    <r>
      <rPr>
        <vertAlign val="subscript"/>
        <sz val="8"/>
        <rFont val="Arial"/>
        <family val="2"/>
      </rPr>
      <t>1N [+]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 [+]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 [+]</t>
    </r>
  </si>
  <si>
    <r>
      <t>Gegensysteme   U</t>
    </r>
    <r>
      <rPr>
        <vertAlign val="subscript"/>
        <sz val="8"/>
        <rFont val="Arial"/>
        <family val="2"/>
      </rPr>
      <t>1N [-]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2N [-]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3N [-]</t>
    </r>
  </si>
  <si>
    <r>
      <t>U</t>
    </r>
    <r>
      <rPr>
        <vertAlign val="subscript"/>
        <sz val="8"/>
        <rFont val="Arial"/>
        <family val="2"/>
      </rPr>
      <t>[+]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[+]</t>
    </r>
  </si>
  <si>
    <r>
      <t>U</t>
    </r>
    <r>
      <rPr>
        <vertAlign val="subscript"/>
        <sz val="8"/>
        <rFont val="Arial"/>
        <family val="2"/>
      </rPr>
      <t>[-]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[-]</t>
    </r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</si>
  <si>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und I</t>
    </r>
    <r>
      <rPr>
        <vertAlign val="subscript"/>
        <sz val="8"/>
        <rFont val="Arial"/>
        <family val="2"/>
      </rPr>
      <t>0</t>
    </r>
  </si>
  <si>
    <r>
      <t>P</t>
    </r>
    <r>
      <rPr>
        <vertAlign val="subscript"/>
        <sz val="8"/>
        <rFont val="Arial"/>
        <family val="2"/>
      </rPr>
      <t>0</t>
    </r>
  </si>
  <si>
    <r>
      <t>P</t>
    </r>
    <r>
      <rPr>
        <vertAlign val="subscript"/>
        <sz val="8"/>
        <rFont val="Arial"/>
        <family val="2"/>
      </rPr>
      <t>[+]</t>
    </r>
    <r>
      <rPr>
        <sz val="8"/>
        <rFont val="Arial"/>
        <family val="2"/>
      </rPr>
      <t xml:space="preserve"> + P</t>
    </r>
    <r>
      <rPr>
        <vertAlign val="subscript"/>
        <sz val="8"/>
        <rFont val="Arial"/>
        <family val="2"/>
      </rPr>
      <t xml:space="preserve">[-] </t>
    </r>
    <r>
      <rPr>
        <sz val="8"/>
        <rFont val="Arial"/>
        <family val="2"/>
      </rPr>
      <t>+ P</t>
    </r>
    <r>
      <rPr>
        <vertAlign val="subscript"/>
        <sz val="8"/>
        <rFont val="Arial"/>
        <family val="2"/>
      </rPr>
      <t>0</t>
    </r>
  </si>
  <si>
    <t>Produkt</t>
  </si>
  <si>
    <r>
      <t>U</t>
    </r>
    <r>
      <rPr>
        <vertAlign val="subscript"/>
        <sz val="8"/>
        <rFont val="Arial"/>
        <family val="2"/>
      </rPr>
      <t>1N[-]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1N[+]</t>
    </r>
  </si>
  <si>
    <r>
      <t>U</t>
    </r>
    <r>
      <rPr>
        <vertAlign val="subscript"/>
        <sz val="8"/>
        <rFont val="Arial"/>
        <family val="2"/>
      </rPr>
      <t>1N[+]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</si>
  <si>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1N[-]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</si>
  <si>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1[+]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</si>
  <si>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>1[-]</t>
    </r>
    <r>
      <rPr>
        <sz val="8"/>
        <rFont val="Arial"/>
        <family val="2"/>
      </rPr>
      <t xml:space="preserve"> [A]</t>
    </r>
  </si>
  <si>
    <r>
      <t>P</t>
    </r>
    <r>
      <rPr>
        <vertAlign val="subscript"/>
        <sz val="8"/>
        <rFont val="Arial"/>
        <family val="2"/>
      </rPr>
      <t>1[+]</t>
    </r>
    <r>
      <rPr>
        <sz val="8"/>
        <rFont val="Arial"/>
        <family val="2"/>
      </rPr>
      <t xml:space="preserve"> [W]</t>
    </r>
  </si>
  <si>
    <r>
      <t>P</t>
    </r>
    <r>
      <rPr>
        <vertAlign val="subscript"/>
        <sz val="8"/>
        <rFont val="Arial"/>
        <family val="2"/>
      </rPr>
      <t>1[-]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</si>
  <si>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</si>
  <si>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[A]</t>
    </r>
  </si>
  <si>
    <r>
      <t>P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[W]</t>
    </r>
  </si>
  <si>
    <r>
      <t>I</t>
    </r>
    <r>
      <rPr>
        <vertAlign val="subscript"/>
        <sz val="8"/>
        <rFont val="Arial"/>
        <family val="2"/>
      </rPr>
      <t>1[-]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>1[+]</t>
    </r>
  </si>
  <si>
    <t>Werte aus Tabelle</t>
  </si>
  <si>
    <r>
      <t xml:space="preserve">Lastart </t>
    </r>
    <r>
      <rPr>
        <i/>
        <sz val="8"/>
        <rFont val="Arial"/>
        <family val="2"/>
      </rPr>
      <t>Z</t>
    </r>
    <r>
      <rPr>
        <i/>
        <vertAlign val="subscript"/>
        <sz val="8"/>
        <rFont val="Arial"/>
        <family val="2"/>
      </rPr>
      <t>1</t>
    </r>
    <r>
      <rPr>
        <i/>
        <sz val="8"/>
        <rFont val="Arial"/>
        <family val="2"/>
      </rPr>
      <t>, Z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, Z</t>
    </r>
    <r>
      <rPr>
        <i/>
        <vertAlign val="subscript"/>
        <sz val="8"/>
        <rFont val="Arial"/>
        <family val="2"/>
      </rPr>
      <t xml:space="preserve">3 </t>
    </r>
    <r>
      <rPr>
        <i/>
        <sz val="8"/>
        <rFont val="Arial"/>
        <family val="2"/>
      </rPr>
      <t>(- : ind. + : kap.)</t>
    </r>
  </si>
  <si>
    <t>Mittelwert</t>
  </si>
  <si>
    <t>Extremwerte aus Tabelle</t>
  </si>
  <si>
    <t>Mitsystem, Extremwerte aus Tabelle</t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</si>
  <si>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[W]</t>
    </r>
  </si>
  <si>
    <t>Mitsystem der Ströme</t>
  </si>
  <si>
    <t>Mitsystem der Spannungen</t>
  </si>
  <si>
    <t>rot</t>
  </si>
  <si>
    <t>grün</t>
  </si>
  <si>
    <t>Mit- und Gegensystem</t>
  </si>
  <si>
    <r>
      <t>P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U I cos</t>
    </r>
    <r>
      <rPr>
        <sz val="8"/>
        <rFont val="Symbol"/>
        <family val="1"/>
      </rPr>
      <t xml:space="preserve"> j</t>
    </r>
  </si>
  <si>
    <t>blau</t>
  </si>
  <si>
    <t>sgn</t>
  </si>
  <si>
    <t>Last</t>
  </si>
  <si>
    <r>
      <t>j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u</t>
    </r>
    <r>
      <rPr>
        <sz val="8"/>
        <rFont val="Arial"/>
        <family val="2"/>
      </rPr>
      <t xml:space="preserve"> [°]</t>
    </r>
  </si>
  <si>
    <t>Gegensystem der Ströme</t>
  </si>
  <si>
    <t>Gegensystem der Spannungen</t>
  </si>
  <si>
    <t>Winkel zwischen U und I</t>
  </si>
  <si>
    <t>ocker</t>
  </si>
  <si>
    <t>[%]</t>
  </si>
  <si>
    <t>Spannungen</t>
  </si>
  <si>
    <t>Ströme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</si>
</sst>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0.0000000"/>
    <numFmt numFmtId="186" formatCode="0.E+00"/>
    <numFmt numFmtId="187" formatCode="0.00000000"/>
    <numFmt numFmtId="188" formatCode="#,##0.0"/>
    <numFmt numFmtId="189" formatCode="#,##0.000"/>
  </numFmts>
  <fonts count="20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sz val="7"/>
      <name val="Arial"/>
      <family val="2"/>
    </font>
    <font>
      <b/>
      <sz val="8"/>
      <color indexed="14"/>
      <name val="Arial"/>
      <family val="2"/>
    </font>
    <font>
      <sz val="11.5"/>
      <name val="Arial"/>
      <family val="0"/>
    </font>
    <font>
      <sz val="12"/>
      <name val="Arial"/>
      <family val="0"/>
    </font>
    <font>
      <vertAlign val="subscript"/>
      <sz val="8"/>
      <name val="Symbol"/>
      <family val="1"/>
    </font>
    <font>
      <sz val="9.5"/>
      <name val="Arial"/>
      <family val="2"/>
    </font>
    <font>
      <b/>
      <sz val="8"/>
      <color indexed="17"/>
      <name val="Arial"/>
      <family val="2"/>
    </font>
    <font>
      <i/>
      <sz val="7"/>
      <name val="Arial"/>
      <family val="2"/>
    </font>
    <font>
      <i/>
      <vertAlign val="subscript"/>
      <sz val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</fonts>
  <fills count="1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1" fontId="3" fillId="2" borderId="0" xfId="0" applyNumberFormat="1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vertical="center"/>
      <protection/>
    </xf>
    <xf numFmtId="180" fontId="1" fillId="3" borderId="0" xfId="0" applyNumberFormat="1" applyFont="1" applyFill="1" applyAlignment="1" applyProtection="1">
      <alignment horizontal="right" vertical="center"/>
      <protection/>
    </xf>
    <xf numFmtId="181" fontId="1" fillId="3" borderId="0" xfId="0" applyNumberFormat="1" applyFont="1" applyFill="1" applyAlignment="1" applyProtection="1">
      <alignment horizontal="right" vertical="center"/>
      <protection/>
    </xf>
    <xf numFmtId="2" fontId="1" fillId="3" borderId="0" xfId="0" applyNumberFormat="1" applyFont="1" applyFill="1" applyAlignment="1" applyProtection="1">
      <alignment horizontal="center" vertical="center"/>
      <protection/>
    </xf>
    <xf numFmtId="181" fontId="1" fillId="3" borderId="0" xfId="0" applyNumberFormat="1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181" fontId="4" fillId="3" borderId="0" xfId="0" applyNumberFormat="1" applyFont="1" applyFill="1" applyAlignment="1" applyProtection="1">
      <alignment horizontal="center" vertical="center"/>
      <protection/>
    </xf>
    <xf numFmtId="180" fontId="1" fillId="3" borderId="0" xfId="0" applyNumberFormat="1" applyFont="1" applyFill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right" vertical="center"/>
      <protection/>
    </xf>
    <xf numFmtId="2" fontId="1" fillId="4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1" fillId="3" borderId="1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180" fontId="4" fillId="2" borderId="1" xfId="0" applyNumberFormat="1" applyFont="1" applyFill="1" applyBorder="1" applyAlignment="1" applyProtection="1">
      <alignment horizontal="center" vertical="center"/>
      <protection/>
    </xf>
    <xf numFmtId="1" fontId="1" fillId="5" borderId="0" xfId="0" applyNumberFormat="1" applyFont="1" applyFill="1" applyAlignment="1" applyProtection="1">
      <alignment horizontal="center" vertical="center"/>
      <protection/>
    </xf>
    <xf numFmtId="18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2" fontId="1" fillId="2" borderId="0" xfId="0" applyNumberFormat="1" applyFont="1" applyFill="1" applyAlignment="1" applyProtection="1">
      <alignment horizontal="center" vertical="center"/>
      <protection/>
    </xf>
    <xf numFmtId="180" fontId="4" fillId="2" borderId="0" xfId="0" applyNumberFormat="1" applyFont="1" applyFill="1" applyAlignment="1" applyProtection="1">
      <alignment horizontal="center" vertical="center"/>
      <protection/>
    </xf>
    <xf numFmtId="2" fontId="4" fillId="3" borderId="0" xfId="0" applyNumberFormat="1" applyFont="1" applyFill="1" applyAlignment="1" applyProtection="1">
      <alignment horizontal="right" vertical="center"/>
      <protection/>
    </xf>
    <xf numFmtId="1" fontId="1" fillId="3" borderId="0" xfId="0" applyNumberFormat="1" applyFont="1" applyFill="1" applyBorder="1" applyAlignment="1" applyProtection="1">
      <alignment horizontal="center" vertical="center"/>
      <protection/>
    </xf>
    <xf numFmtId="180" fontId="1" fillId="3" borderId="0" xfId="0" applyNumberFormat="1" applyFont="1" applyFill="1" applyAlignment="1" applyProtection="1">
      <alignment horizontal="left" vertical="center"/>
      <protection/>
    </xf>
    <xf numFmtId="2" fontId="9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1" fontId="2" fillId="2" borderId="1" xfId="0" applyNumberFormat="1" applyFont="1" applyFill="1" applyBorder="1" applyAlignment="1" applyProtection="1">
      <alignment horizontal="left" vertical="center"/>
      <protection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2" fontId="9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2" fontId="9" fillId="3" borderId="0" xfId="0" applyNumberFormat="1" applyFont="1" applyFill="1" applyBorder="1" applyAlignment="1" applyProtection="1">
      <alignment horizontal="center" vertical="center"/>
      <protection/>
    </xf>
    <xf numFmtId="181" fontId="1" fillId="3" borderId="0" xfId="0" applyNumberFormat="1" applyFont="1" applyFill="1" applyAlignment="1" applyProtection="1">
      <alignment horizontal="center" vertical="center"/>
      <protection locked="0"/>
    </xf>
    <xf numFmtId="180" fontId="1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right" vertical="center"/>
      <protection/>
    </xf>
    <xf numFmtId="0" fontId="1" fillId="8" borderId="0" xfId="0" applyFont="1" applyFill="1" applyAlignment="1" applyProtection="1">
      <alignment horizontal="right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2" fontId="1" fillId="3" borderId="3" xfId="0" applyNumberFormat="1" applyFont="1" applyFill="1" applyBorder="1" applyAlignment="1" applyProtection="1">
      <alignment horizontal="center"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3" fillId="3" borderId="0" xfId="0" applyNumberFormat="1" applyFont="1" applyFill="1" applyAlignment="1" applyProtection="1">
      <alignment horizontal="center" vertical="center"/>
      <protection/>
    </xf>
    <xf numFmtId="180" fontId="4" fillId="9" borderId="1" xfId="0" applyNumberFormat="1" applyFont="1" applyFill="1" applyBorder="1" applyAlignment="1" applyProtection="1">
      <alignment horizontal="right" vertical="center"/>
      <protection/>
    </xf>
    <xf numFmtId="1" fontId="3" fillId="8" borderId="0" xfId="0" applyNumberFormat="1" applyFont="1" applyFill="1" applyAlignment="1" applyProtection="1">
      <alignment horizontal="center" vertical="center"/>
      <protection/>
    </xf>
    <xf numFmtId="1" fontId="3" fillId="7" borderId="0" xfId="0" applyNumberFormat="1" applyFont="1" applyFill="1" applyAlignment="1" applyProtection="1">
      <alignment horizontal="center" vertical="center"/>
      <protection/>
    </xf>
    <xf numFmtId="180" fontId="2" fillId="9" borderId="1" xfId="0" applyNumberFormat="1" applyFont="1" applyFill="1" applyBorder="1" applyAlignment="1" applyProtection="1">
      <alignment horizontal="left" vertical="center"/>
      <protection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180" fontId="2" fillId="10" borderId="1" xfId="0" applyNumberFormat="1" applyFont="1" applyFill="1" applyBorder="1" applyAlignment="1" applyProtection="1">
      <alignment horizontal="left" vertical="center"/>
      <protection/>
    </xf>
    <xf numFmtId="180" fontId="2" fillId="10" borderId="0" xfId="0" applyNumberFormat="1" applyFont="1" applyFill="1" applyAlignment="1" applyProtection="1">
      <alignment horizontal="left" vertical="center"/>
      <protection/>
    </xf>
    <xf numFmtId="0" fontId="1" fillId="10" borderId="0" xfId="0" applyFont="1" applyFill="1" applyAlignment="1" applyProtection="1">
      <alignment vertical="center"/>
      <protection/>
    </xf>
    <xf numFmtId="180" fontId="1" fillId="10" borderId="0" xfId="0" applyNumberFormat="1" applyFont="1" applyFill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180" fontId="1" fillId="10" borderId="1" xfId="0" applyNumberFormat="1" applyFont="1" applyFill="1" applyBorder="1" applyAlignment="1" applyProtection="1">
      <alignment horizontal="center" vertical="center"/>
      <protection/>
    </xf>
    <xf numFmtId="0" fontId="1" fillId="5" borderId="0" xfId="0" applyFont="1" applyFill="1" applyAlignment="1" applyProtection="1">
      <alignment horizontal="center" vertical="center"/>
      <protection/>
    </xf>
    <xf numFmtId="2" fontId="1" fillId="3" borderId="0" xfId="0" applyNumberFormat="1" applyFont="1" applyFill="1" applyAlignment="1" applyProtection="1">
      <alignment horizontal="right" vertical="center"/>
      <protection/>
    </xf>
    <xf numFmtId="1" fontId="1" fillId="3" borderId="0" xfId="0" applyNumberFormat="1" applyFont="1" applyFill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1" fontId="3" fillId="3" borderId="0" xfId="0" applyNumberFormat="1" applyFont="1" applyFill="1" applyAlignment="1" applyProtection="1">
      <alignment horizontal="left" vertical="center"/>
      <protection/>
    </xf>
    <xf numFmtId="4" fontId="1" fillId="3" borderId="0" xfId="0" applyNumberFormat="1" applyFont="1" applyFill="1" applyAlignment="1" applyProtection="1">
      <alignment horizontal="center" vertical="center"/>
      <protection/>
    </xf>
    <xf numFmtId="180" fontId="1" fillId="3" borderId="0" xfId="0" applyNumberFormat="1" applyFont="1" applyFill="1" applyBorder="1" applyAlignment="1" applyProtection="1">
      <alignment horizontal="right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180" fontId="1" fillId="3" borderId="4" xfId="0" applyNumberFormat="1" applyFont="1" applyFill="1" applyBorder="1" applyAlignment="1" applyProtection="1">
      <alignment horizontal="right" vertical="center"/>
      <protection/>
    </xf>
    <xf numFmtId="1" fontId="2" fillId="2" borderId="4" xfId="0" applyNumberFormat="1" applyFont="1" applyFill="1" applyBorder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vertical="center"/>
      <protection/>
    </xf>
    <xf numFmtId="2" fontId="4" fillId="3" borderId="4" xfId="0" applyNumberFormat="1" applyFont="1" applyFill="1" applyBorder="1" applyAlignment="1" applyProtection="1">
      <alignment horizontal="left" vertical="center"/>
      <protection/>
    </xf>
    <xf numFmtId="0" fontId="1" fillId="3" borderId="4" xfId="0" applyFont="1" applyFill="1" applyBorder="1" applyAlignment="1" applyProtection="1">
      <alignment horizontal="right"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4" fontId="1" fillId="3" borderId="0" xfId="0" applyNumberFormat="1" applyFont="1" applyFill="1" applyAlignment="1" applyProtection="1">
      <alignment horizontal="right" vertical="center"/>
      <protection/>
    </xf>
    <xf numFmtId="4" fontId="1" fillId="3" borderId="4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horizontal="left" vertical="center"/>
      <protection/>
    </xf>
    <xf numFmtId="4" fontId="2" fillId="2" borderId="0" xfId="0" applyNumberFormat="1" applyFont="1" applyFill="1" applyAlignment="1" applyProtection="1">
      <alignment horizontal="center" vertical="center"/>
      <protection/>
    </xf>
    <xf numFmtId="4" fontId="1" fillId="2" borderId="0" xfId="0" applyNumberFormat="1" applyFont="1" applyFill="1" applyAlignment="1" applyProtection="1">
      <alignment horizontal="center" vertical="center"/>
      <protection/>
    </xf>
    <xf numFmtId="4" fontId="1" fillId="3" borderId="4" xfId="0" applyNumberFormat="1" applyFont="1" applyFill="1" applyBorder="1" applyAlignment="1" applyProtection="1">
      <alignment horizontal="right" vertical="center"/>
      <protection/>
    </xf>
    <xf numFmtId="3" fontId="1" fillId="3" borderId="0" xfId="0" applyNumberFormat="1" applyFont="1" applyFill="1" applyAlignment="1" applyProtection="1">
      <alignment vertical="center"/>
      <protection/>
    </xf>
    <xf numFmtId="188" fontId="1" fillId="3" borderId="0" xfId="0" applyNumberFormat="1" applyFont="1" applyFill="1" applyAlignment="1" applyProtection="1">
      <alignment horizontal="center" vertical="center"/>
      <protection/>
    </xf>
    <xf numFmtId="3" fontId="1" fillId="3" borderId="0" xfId="0" applyNumberFormat="1" applyFont="1" applyFill="1" applyAlignment="1" applyProtection="1">
      <alignment horizontal="center" vertical="center"/>
      <protection/>
    </xf>
    <xf numFmtId="4" fontId="1" fillId="11" borderId="0" xfId="0" applyNumberFormat="1" applyFont="1" applyFill="1" applyAlignment="1" applyProtection="1">
      <alignment horizontal="center" vertical="center"/>
      <protection locked="0"/>
    </xf>
    <xf numFmtId="4" fontId="1" fillId="3" borderId="0" xfId="0" applyNumberFormat="1" applyFont="1" applyFill="1" applyBorder="1" applyAlignment="1" applyProtection="1">
      <alignment horizontal="center" vertical="center"/>
      <protection/>
    </xf>
    <xf numFmtId="4" fontId="1" fillId="3" borderId="0" xfId="0" applyNumberFormat="1" applyFont="1" applyFill="1" applyBorder="1" applyAlignment="1" applyProtection="1">
      <alignment horizontal="right" vertical="center"/>
      <protection/>
    </xf>
    <xf numFmtId="4" fontId="1" fillId="3" borderId="0" xfId="0" applyNumberFormat="1" applyFont="1" applyFill="1" applyBorder="1" applyAlignment="1" applyProtection="1">
      <alignment vertical="center"/>
      <protection/>
    </xf>
    <xf numFmtId="3" fontId="1" fillId="9" borderId="1" xfId="0" applyNumberFormat="1" applyFont="1" applyFill="1" applyBorder="1" applyAlignment="1" applyProtection="1">
      <alignment horizontal="center" vertical="center"/>
      <protection/>
    </xf>
    <xf numFmtId="3" fontId="1" fillId="3" borderId="1" xfId="0" applyNumberFormat="1" applyFont="1" applyFill="1" applyBorder="1" applyAlignment="1" applyProtection="1">
      <alignment horizontal="center" vertical="center"/>
      <protection/>
    </xf>
    <xf numFmtId="3" fontId="1" fillId="10" borderId="1" xfId="0" applyNumberFormat="1" applyFont="1" applyFill="1" applyBorder="1" applyAlignment="1" applyProtection="1">
      <alignment horizontal="center" vertical="center"/>
      <protection/>
    </xf>
    <xf numFmtId="2" fontId="2" fillId="3" borderId="0" xfId="0" applyNumberFormat="1" applyFont="1" applyFill="1" applyBorder="1" applyAlignment="1" applyProtection="1">
      <alignment horizontal="center" vertical="center"/>
      <protection/>
    </xf>
    <xf numFmtId="3" fontId="1" fillId="3" borderId="3" xfId="0" applyNumberFormat="1" applyFont="1" applyFill="1" applyBorder="1" applyAlignment="1" applyProtection="1">
      <alignment horizontal="center" vertical="center"/>
      <protection/>
    </xf>
    <xf numFmtId="3" fontId="1" fillId="3" borderId="1" xfId="0" applyNumberFormat="1" applyFont="1" applyFill="1" applyBorder="1" applyAlignment="1" applyProtection="1">
      <alignment vertical="center"/>
      <protection/>
    </xf>
    <xf numFmtId="188" fontId="1" fillId="3" borderId="0" xfId="0" applyNumberFormat="1" applyFont="1" applyFill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1" fontId="2" fillId="3" borderId="0" xfId="0" applyNumberFormat="1" applyFont="1" applyFill="1" applyBorder="1" applyAlignment="1" applyProtection="1">
      <alignment horizontal="left" vertical="center"/>
      <protection/>
    </xf>
    <xf numFmtId="3" fontId="8" fillId="3" borderId="0" xfId="0" applyNumberFormat="1" applyFont="1" applyFill="1" applyAlignment="1" applyProtection="1">
      <alignment horizontal="center" vertical="center"/>
      <protection/>
    </xf>
    <xf numFmtId="3" fontId="8" fillId="3" borderId="0" xfId="0" applyNumberFormat="1" applyFont="1" applyFill="1" applyAlignment="1" applyProtection="1">
      <alignment horizontal="right" vertical="center"/>
      <protection/>
    </xf>
    <xf numFmtId="0" fontId="1" fillId="3" borderId="6" xfId="0" applyFont="1" applyFill="1" applyBorder="1" applyAlignment="1" applyProtection="1">
      <alignment horizontal="right" vertical="center"/>
      <protection/>
    </xf>
    <xf numFmtId="4" fontId="2" fillId="3" borderId="0" xfId="0" applyNumberFormat="1" applyFont="1" applyFill="1" applyAlignment="1" applyProtection="1">
      <alignment horizontal="right" vertical="center"/>
      <protection/>
    </xf>
    <xf numFmtId="0" fontId="1" fillId="3" borderId="7" xfId="0" applyFont="1" applyFill="1" applyBorder="1" applyAlignment="1" applyProtection="1">
      <alignment horizontal="right" vertical="center"/>
      <protection/>
    </xf>
    <xf numFmtId="3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1" fontId="4" fillId="12" borderId="0" xfId="0" applyNumberFormat="1" applyFont="1" applyFill="1" applyAlignment="1" applyProtection="1">
      <alignment horizontal="center" vertical="center"/>
      <protection/>
    </xf>
    <xf numFmtId="4" fontId="1" fillId="3" borderId="6" xfId="0" applyNumberFormat="1" applyFont="1" applyFill="1" applyBorder="1" applyAlignment="1" applyProtection="1">
      <alignment horizontal="right" vertical="center"/>
      <protection/>
    </xf>
    <xf numFmtId="4" fontId="1" fillId="3" borderId="8" xfId="0" applyNumberFormat="1" applyFont="1" applyFill="1" applyBorder="1" applyAlignment="1" applyProtection="1">
      <alignment horizontal="right" vertical="center"/>
      <protection/>
    </xf>
    <xf numFmtId="4" fontId="1" fillId="3" borderId="9" xfId="0" applyNumberFormat="1" applyFont="1" applyFill="1" applyBorder="1" applyAlignment="1" applyProtection="1">
      <alignment horizontal="right" vertical="center"/>
      <protection/>
    </xf>
    <xf numFmtId="4" fontId="1" fillId="3" borderId="6" xfId="0" applyNumberFormat="1" applyFont="1" applyFill="1" applyBorder="1" applyAlignment="1" applyProtection="1">
      <alignment horizontal="center" vertical="center"/>
      <protection/>
    </xf>
    <xf numFmtId="4" fontId="1" fillId="3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2" fontId="1" fillId="8" borderId="0" xfId="0" applyNumberFormat="1" applyFont="1" applyFill="1" applyBorder="1" applyAlignment="1" applyProtection="1">
      <alignment horizontal="center" vertical="center"/>
      <protection/>
    </xf>
    <xf numFmtId="4" fontId="1" fillId="11" borderId="0" xfId="0" applyNumberFormat="1" applyFont="1" applyFill="1" applyBorder="1" applyAlignment="1" applyProtection="1">
      <alignment horizontal="center" vertical="center"/>
      <protection locked="0"/>
    </xf>
    <xf numFmtId="4" fontId="1" fillId="3" borderId="0" xfId="0" applyNumberFormat="1" applyFont="1" applyFill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vertical="center"/>
      <protection/>
    </xf>
    <xf numFmtId="1" fontId="8" fillId="3" borderId="0" xfId="0" applyNumberFormat="1" applyFont="1" applyFill="1" applyAlignment="1" applyProtection="1">
      <alignment horizontal="left" vertical="center"/>
      <protection/>
    </xf>
    <xf numFmtId="188" fontId="4" fillId="9" borderId="1" xfId="0" applyNumberFormat="1" applyFont="1" applyFill="1" applyBorder="1" applyAlignment="1" applyProtection="1">
      <alignment horizontal="center" vertical="center"/>
      <protection/>
    </xf>
    <xf numFmtId="2" fontId="1" fillId="3" borderId="0" xfId="0" applyNumberFormat="1" applyFont="1" applyFill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/>
    </xf>
    <xf numFmtId="4" fontId="2" fillId="3" borderId="11" xfId="0" applyNumberFormat="1" applyFont="1" applyFill="1" applyBorder="1" applyAlignment="1" applyProtection="1">
      <alignment horizontal="center" vertical="center"/>
      <protection/>
    </xf>
    <xf numFmtId="189" fontId="1" fillId="3" borderId="0" xfId="0" applyNumberFormat="1" applyFont="1" applyFill="1" applyAlignment="1" applyProtection="1">
      <alignment horizontal="center" vertical="center"/>
      <protection locked="0"/>
    </xf>
    <xf numFmtId="4" fontId="4" fillId="9" borderId="1" xfId="0" applyNumberFormat="1" applyFont="1" applyFill="1" applyBorder="1" applyAlignment="1" applyProtection="1">
      <alignment horizontal="center" vertical="center"/>
      <protection/>
    </xf>
    <xf numFmtId="3" fontId="1" fillId="3" borderId="12" xfId="0" applyNumberFormat="1" applyFont="1" applyFill="1" applyBorder="1" applyAlignment="1" applyProtection="1">
      <alignment horizontal="center" vertical="center"/>
      <protection/>
    </xf>
    <xf numFmtId="3" fontId="1" fillId="3" borderId="11" xfId="0" applyNumberFormat="1" applyFont="1" applyFill="1" applyBorder="1" applyAlignment="1" applyProtection="1">
      <alignment horizontal="center" vertical="center"/>
      <protection/>
    </xf>
    <xf numFmtId="1" fontId="2" fillId="2" borderId="11" xfId="0" applyNumberFormat="1" applyFont="1" applyFill="1" applyBorder="1" applyAlignment="1" applyProtection="1">
      <alignment horizontal="left" vertical="center"/>
      <protection/>
    </xf>
    <xf numFmtId="1" fontId="1" fillId="3" borderId="4" xfId="0" applyNumberFormat="1" applyFont="1" applyFill="1" applyBorder="1" applyAlignment="1" applyProtection="1">
      <alignment horizontal="center" vertical="center"/>
      <protection/>
    </xf>
    <xf numFmtId="2" fontId="1" fillId="3" borderId="4" xfId="0" applyNumberFormat="1" applyFont="1" applyFill="1" applyBorder="1" applyAlignment="1" applyProtection="1">
      <alignment horizontal="center" vertical="center"/>
      <protection/>
    </xf>
    <xf numFmtId="4" fontId="4" fillId="13" borderId="0" xfId="0" applyNumberFormat="1" applyFont="1" applyFill="1" applyAlignment="1" applyProtection="1">
      <alignment horizontal="center" vertical="center"/>
      <protection/>
    </xf>
    <xf numFmtId="188" fontId="4" fillId="13" borderId="0" xfId="0" applyNumberFormat="1" applyFont="1" applyFill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right" vertical="center"/>
      <protection/>
    </xf>
    <xf numFmtId="2" fontId="4" fillId="5" borderId="9" xfId="0" applyNumberFormat="1" applyFont="1" applyFill="1" applyBorder="1" applyAlignment="1" applyProtection="1">
      <alignment horizontal="center" vertical="center"/>
      <protection/>
    </xf>
    <xf numFmtId="188" fontId="1" fillId="3" borderId="4" xfId="0" applyNumberFormat="1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horizontal="center" vertical="center"/>
      <protection/>
    </xf>
    <xf numFmtId="189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 applyProtection="1">
      <alignment vertical="center"/>
      <protection/>
    </xf>
    <xf numFmtId="2" fontId="1" fillId="3" borderId="0" xfId="0" applyNumberFormat="1" applyFont="1" applyFill="1" applyAlignment="1" applyProtection="1">
      <alignment vertical="center"/>
      <protection/>
    </xf>
    <xf numFmtId="0" fontId="1" fillId="10" borderId="0" xfId="0" applyFont="1" applyFill="1" applyBorder="1" applyAlignment="1" applyProtection="1">
      <alignment horizontal="center" vertical="center"/>
      <protection/>
    </xf>
    <xf numFmtId="0" fontId="5" fillId="10" borderId="0" xfId="0" applyFont="1" applyFill="1" applyBorder="1" applyAlignment="1" applyProtection="1">
      <alignment horizontal="center" vertical="center"/>
      <protection/>
    </xf>
    <xf numFmtId="4" fontId="1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180" fontId="1" fillId="3" borderId="0" xfId="0" applyNumberFormat="1" applyFont="1" applyFill="1" applyBorder="1" applyAlignment="1" applyProtection="1">
      <alignment horizontal="left" vertical="center"/>
      <protection/>
    </xf>
    <xf numFmtId="181" fontId="4" fillId="3" borderId="0" xfId="0" applyNumberFormat="1" applyFont="1" applyFill="1" applyBorder="1" applyAlignment="1" applyProtection="1">
      <alignment horizontal="center" vertical="center"/>
      <protection/>
    </xf>
    <xf numFmtId="180" fontId="1" fillId="3" borderId="10" xfId="0" applyNumberFormat="1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 vertical="center"/>
      <protection/>
    </xf>
    <xf numFmtId="0" fontId="1" fillId="3" borderId="5" xfId="0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181" fontId="1" fillId="3" borderId="6" xfId="0" applyNumberFormat="1" applyFont="1" applyFill="1" applyBorder="1" applyAlignment="1" applyProtection="1">
      <alignment horizontal="center" vertical="center"/>
      <protection/>
    </xf>
    <xf numFmtId="188" fontId="1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horizontal="right" vertical="center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 applyAlignment="1" applyProtection="1">
      <alignment horizontal="center" vertical="center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180" fontId="1" fillId="11" borderId="4" xfId="0" applyNumberFormat="1" applyFont="1" applyFill="1" applyBorder="1" applyAlignment="1" applyProtection="1">
      <alignment horizontal="center" vertical="center"/>
      <protection locked="0"/>
    </xf>
    <xf numFmtId="188" fontId="4" fillId="5" borderId="4" xfId="0" applyNumberFormat="1" applyFont="1" applyFill="1" applyBorder="1" applyAlignment="1" applyProtection="1">
      <alignment horizontal="center" vertical="center"/>
      <protection/>
    </xf>
    <xf numFmtId="2" fontId="4" fillId="3" borderId="5" xfId="0" applyNumberFormat="1" applyFont="1" applyFill="1" applyBorder="1" applyAlignment="1" applyProtection="1">
      <alignment horizontal="center" vertical="center"/>
      <protection/>
    </xf>
    <xf numFmtId="181" fontId="1" fillId="3" borderId="12" xfId="0" applyNumberFormat="1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right" vertical="center"/>
      <protection/>
    </xf>
    <xf numFmtId="188" fontId="1" fillId="3" borderId="11" xfId="0" applyNumberFormat="1" applyFont="1" applyFill="1" applyBorder="1" applyAlignment="1" applyProtection="1">
      <alignment horizontal="center" vertical="center"/>
      <protection/>
    </xf>
    <xf numFmtId="0" fontId="4" fillId="3" borderId="8" xfId="0" applyFont="1" applyFill="1" applyBorder="1" applyAlignment="1" applyProtection="1">
      <alignment horizontal="right" vertical="center"/>
      <protection/>
    </xf>
    <xf numFmtId="0" fontId="1" fillId="3" borderId="3" xfId="0" applyFont="1" applyFill="1" applyBorder="1" applyAlignment="1" applyProtection="1">
      <alignment vertical="center"/>
      <protection/>
    </xf>
    <xf numFmtId="4" fontId="15" fillId="3" borderId="0" xfId="0" applyNumberFormat="1" applyFont="1" applyFill="1" applyAlignment="1" applyProtection="1">
      <alignment horizontal="center" vertical="center"/>
      <protection/>
    </xf>
    <xf numFmtId="2" fontId="15" fillId="3" borderId="0" xfId="0" applyNumberFormat="1" applyFont="1" applyFill="1" applyAlignment="1" applyProtection="1">
      <alignment horizontal="center" vertical="center"/>
      <protection/>
    </xf>
    <xf numFmtId="2" fontId="2" fillId="2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right" vertical="center"/>
      <protection/>
    </xf>
    <xf numFmtId="181" fontId="4" fillId="3" borderId="0" xfId="0" applyNumberFormat="1" applyFont="1" applyFill="1" applyAlignment="1" applyProtection="1">
      <alignment horizontal="right" vertical="center"/>
      <protection/>
    </xf>
    <xf numFmtId="180" fontId="5" fillId="9" borderId="10" xfId="0" applyNumberFormat="1" applyFont="1" applyFill="1" applyBorder="1" applyAlignment="1" applyProtection="1">
      <alignment horizontal="center" vertical="center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0" fontId="2" fillId="10" borderId="0" xfId="0" applyFont="1" applyFill="1" applyAlignment="1" applyProtection="1">
      <alignment vertical="center"/>
      <protection/>
    </xf>
    <xf numFmtId="3" fontId="1" fillId="10" borderId="3" xfId="0" applyNumberFormat="1" applyFont="1" applyFill="1" applyBorder="1" applyAlignment="1" applyProtection="1">
      <alignment horizontal="center" vertical="center"/>
      <protection/>
    </xf>
    <xf numFmtId="180" fontId="1" fillId="10" borderId="3" xfId="0" applyNumberFormat="1" applyFont="1" applyFill="1" applyBorder="1" applyAlignment="1" applyProtection="1">
      <alignment horizontal="center" vertical="center"/>
      <protection/>
    </xf>
    <xf numFmtId="3" fontId="1" fillId="10" borderId="6" xfId="0" applyNumberFormat="1" applyFont="1" applyFill="1" applyBorder="1" applyAlignment="1" applyProtection="1">
      <alignment horizontal="center" vertical="center"/>
      <protection/>
    </xf>
    <xf numFmtId="180" fontId="1" fillId="10" borderId="0" xfId="0" applyNumberFormat="1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/>
    </xf>
    <xf numFmtId="1" fontId="1" fillId="3" borderId="0" xfId="0" applyNumberFormat="1" applyFont="1" applyFill="1" applyAlignment="1" applyProtection="1">
      <alignment horizontal="right" vertical="center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/>
    </xf>
    <xf numFmtId="4" fontId="4" fillId="5" borderId="14" xfId="0" applyNumberFormat="1" applyFont="1" applyFill="1" applyBorder="1" applyAlignment="1" applyProtection="1">
      <alignment horizontal="center" vertical="center"/>
      <protection/>
    </xf>
    <xf numFmtId="4" fontId="4" fillId="5" borderId="9" xfId="0" applyNumberFormat="1" applyFont="1" applyFill="1" applyBorder="1" applyAlignment="1" applyProtection="1">
      <alignment horizontal="center" vertical="center"/>
      <protection/>
    </xf>
    <xf numFmtId="1" fontId="1" fillId="3" borderId="9" xfId="0" applyNumberFormat="1" applyFont="1" applyFill="1" applyBorder="1" applyAlignment="1" applyProtection="1">
      <alignment horizontal="right" vertical="center"/>
      <protection/>
    </xf>
    <xf numFmtId="2" fontId="4" fillId="5" borderId="14" xfId="0" applyNumberFormat="1" applyFont="1" applyFill="1" applyBorder="1" applyAlignment="1" applyProtection="1">
      <alignment horizontal="center" vertical="center"/>
      <protection/>
    </xf>
    <xf numFmtId="3" fontId="4" fillId="3" borderId="11" xfId="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3" fontId="1" fillId="3" borderId="9" xfId="0" applyNumberFormat="1" applyFont="1" applyFill="1" applyBorder="1" applyAlignment="1" applyProtection="1">
      <alignment horizontal="center" vertical="center"/>
      <protection/>
    </xf>
    <xf numFmtId="181" fontId="4" fillId="5" borderId="0" xfId="0" applyNumberFormat="1" applyFont="1" applyFill="1" applyBorder="1" applyAlignment="1" applyProtection="1">
      <alignment horizontal="center" vertical="center"/>
      <protection/>
    </xf>
    <xf numFmtId="188" fontId="1" fillId="3" borderId="10" xfId="0" applyNumberFormat="1" applyFont="1" applyFill="1" applyBorder="1" applyAlignment="1" applyProtection="1">
      <alignment horizontal="center" vertical="center"/>
      <protection/>
    </xf>
    <xf numFmtId="180" fontId="5" fillId="9" borderId="14" xfId="0" applyNumberFormat="1" applyFont="1" applyFill="1" applyBorder="1" applyAlignment="1" applyProtection="1">
      <alignment horizontal="center" vertical="center"/>
      <protection/>
    </xf>
    <xf numFmtId="1" fontId="3" fillId="3" borderId="3" xfId="0" applyNumberFormat="1" applyFont="1" applyFill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4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 applyProtection="1">
      <alignment horizontal="center" vertical="center"/>
      <protection/>
    </xf>
    <xf numFmtId="3" fontId="1" fillId="3" borderId="13" xfId="0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3" fontId="1" fillId="3" borderId="0" xfId="0" applyNumberFormat="1" applyFont="1" applyFill="1" applyBorder="1" applyAlignment="1" applyProtection="1">
      <alignment horizontal="right" vertical="center"/>
      <protection/>
    </xf>
    <xf numFmtId="3" fontId="4" fillId="3" borderId="0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left" vertical="center"/>
      <protection/>
    </xf>
    <xf numFmtId="2" fontId="1" fillId="2" borderId="0" xfId="0" applyNumberFormat="1" applyFont="1" applyFill="1" applyBorder="1" applyAlignment="1" applyProtection="1">
      <alignment horizontal="center" vertical="center"/>
      <protection/>
    </xf>
    <xf numFmtId="188" fontId="4" fillId="3" borderId="0" xfId="0" applyNumberFormat="1" applyFont="1" applyFill="1" applyBorder="1" applyAlignment="1" applyProtection="1">
      <alignment horizontal="center" vertical="center"/>
      <protection/>
    </xf>
    <xf numFmtId="3" fontId="1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vertical="center"/>
      <protection/>
    </xf>
    <xf numFmtId="4" fontId="3" fillId="3" borderId="0" xfId="0" applyNumberFormat="1" applyFont="1" applyFill="1" applyBorder="1" applyAlignment="1" applyProtection="1">
      <alignment horizontal="center" vertical="center"/>
      <protection/>
    </xf>
    <xf numFmtId="188" fontId="4" fillId="5" borderId="1" xfId="0" applyNumberFormat="1" applyFont="1" applyFill="1" applyBorder="1" applyAlignment="1" applyProtection="1">
      <alignment horizontal="center" vertical="center"/>
      <protection/>
    </xf>
    <xf numFmtId="1" fontId="2" fillId="3" borderId="4" xfId="0" applyNumberFormat="1" applyFont="1" applyFill="1" applyBorder="1" applyAlignment="1" applyProtection="1">
      <alignment horizontal="left" vertical="center"/>
      <protection/>
    </xf>
    <xf numFmtId="4" fontId="1" fillId="3" borderId="14" xfId="0" applyNumberFormat="1" applyFont="1" applyFill="1" applyBorder="1" applyAlignment="1" applyProtection="1">
      <alignment horizontal="center" vertical="center"/>
      <protection/>
    </xf>
    <xf numFmtId="4" fontId="1" fillId="3" borderId="1" xfId="0" applyNumberFormat="1" applyFont="1" applyFill="1" applyBorder="1" applyAlignment="1" applyProtection="1">
      <alignment horizontal="center" vertical="center"/>
      <protection/>
    </xf>
    <xf numFmtId="188" fontId="4" fillId="5" borderId="11" xfId="0" applyNumberFormat="1" applyFont="1" applyFill="1" applyBorder="1" applyAlignment="1" applyProtection="1">
      <alignment horizontal="center" vertical="center"/>
      <protection/>
    </xf>
    <xf numFmtId="188" fontId="1" fillId="3" borderId="1" xfId="0" applyNumberFormat="1" applyFont="1" applyFill="1" applyBorder="1" applyAlignment="1" applyProtection="1">
      <alignment vertical="center"/>
      <protection/>
    </xf>
    <xf numFmtId="181" fontId="1" fillId="3" borderId="7" xfId="0" applyNumberFormat="1" applyFont="1" applyFill="1" applyBorder="1" applyAlignment="1" applyProtection="1">
      <alignment horizontal="center" vertical="center"/>
      <protection/>
    </xf>
    <xf numFmtId="2" fontId="1" fillId="3" borderId="7" xfId="0" applyNumberFormat="1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/>
    </xf>
    <xf numFmtId="3" fontId="17" fillId="3" borderId="5" xfId="0" applyNumberFormat="1" applyFont="1" applyFill="1" applyBorder="1" applyAlignment="1" applyProtection="1">
      <alignment horizontal="center" vertical="center"/>
      <protection/>
    </xf>
    <xf numFmtId="3" fontId="18" fillId="3" borderId="12" xfId="0" applyNumberFormat="1" applyFont="1" applyFill="1" applyBorder="1" applyAlignment="1" applyProtection="1">
      <alignment horizontal="center" vertical="center"/>
      <protection/>
    </xf>
    <xf numFmtId="3" fontId="19" fillId="3" borderId="12" xfId="0" applyNumberFormat="1" applyFont="1" applyFill="1" applyBorder="1" applyAlignment="1" applyProtection="1">
      <alignment horizontal="center" vertical="center"/>
      <protection/>
    </xf>
    <xf numFmtId="0" fontId="5" fillId="3" borderId="10" xfId="0" applyFont="1" applyFill="1" applyBorder="1" applyAlignment="1" applyProtection="1">
      <alignment horizontal="center" vertical="center"/>
      <protection/>
    </xf>
    <xf numFmtId="188" fontId="1" fillId="3" borderId="14" xfId="0" applyNumberFormat="1" applyFont="1" applyFill="1" applyBorder="1" applyAlignment="1" applyProtection="1">
      <alignment horizontal="center" vertical="center"/>
      <protection/>
    </xf>
    <xf numFmtId="0" fontId="1" fillId="3" borderId="14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right" vertical="center"/>
      <protection/>
    </xf>
    <xf numFmtId="3" fontId="14" fillId="3" borderId="5" xfId="0" applyNumberFormat="1" applyFont="1" applyFill="1" applyBorder="1" applyAlignment="1" applyProtection="1">
      <alignment horizontal="center" vertical="center"/>
      <protection/>
    </xf>
    <xf numFmtId="188" fontId="4" fillId="3" borderId="0" xfId="0" applyNumberFormat="1" applyFont="1" applyFill="1" applyAlignment="1" applyProtection="1">
      <alignment horizontal="center" vertical="center"/>
      <protection/>
    </xf>
    <xf numFmtId="4" fontId="4" fillId="3" borderId="0" xfId="0" applyNumberFormat="1" applyFont="1" applyFill="1" applyAlignment="1" applyProtection="1">
      <alignment horizontal="center" vertical="center"/>
      <protection/>
    </xf>
    <xf numFmtId="188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180" fontId="1" fillId="3" borderId="11" xfId="0" applyNumberFormat="1" applyFont="1" applyFill="1" applyBorder="1" applyAlignment="1" applyProtection="1">
      <alignment horizontal="left" vertical="center"/>
      <protection/>
    </xf>
    <xf numFmtId="0" fontId="1" fillId="3" borderId="9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Mitsystem, Leistungsschwingungen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075"/>
          <c:w val="0.95675"/>
          <c:h val="0.82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Tabelle1!$J$61:$J$134</c:f>
              <c:numCache/>
            </c:numRef>
          </c:cat>
          <c:val>
            <c:numRef>
              <c:f>Tabelle1!$S$61:$S$132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Tabelle1!$J$61:$J$134</c:f>
              <c:numCache/>
            </c:numRef>
          </c:cat>
          <c:val>
            <c:numRef>
              <c:f>Tabelle1!$T$61:$T$132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Tabelle1!$J$61:$J$134</c:f>
              <c:numCache/>
            </c:numRef>
          </c:cat>
          <c:val>
            <c:numRef>
              <c:f>Tabelle1!$U$61:$U$132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Tabelle1!$J$61:$J$134</c:f>
              <c:numCache/>
            </c:numRef>
          </c:cat>
          <c:val>
            <c:numRef>
              <c:f>Tabelle1!$V$61:$V$136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Tabelle1!$J$61:$J$134</c:f>
              <c:numCache/>
            </c:numRef>
          </c:cat>
          <c:val>
            <c:numRef>
              <c:f>Tabelle1!$V$61:$V$132</c:f>
              <c:numCache/>
            </c:numRef>
          </c:val>
          <c:smooth val="0"/>
        </c:ser>
        <c:axId val="64275487"/>
        <c:axId val="41608472"/>
      </c:lineChart>
      <c:catAx>
        <c:axId val="642754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1"/>
        <c:lblOffset val="100"/>
        <c:tickLblSkip val="18"/>
        <c:tickMarkSkip val="18"/>
        <c:noMultiLvlLbl val="0"/>
      </c:catAx>
      <c:valAx>
        <c:axId val="4160847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7548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Gegensystem, Leistungsschwingungen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7"/>
          <c:w val="0.95575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Tabelle1!$J$140:$J$213</c:f>
              <c:numCache/>
            </c:numRef>
          </c:cat>
          <c:val>
            <c:numRef>
              <c:f>Tabelle1!$S$140:$S$213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Tabelle1!$J$140:$J$213</c:f>
              <c:numCache/>
            </c:numRef>
          </c:cat>
          <c:val>
            <c:numRef>
              <c:f>Tabelle1!$T$140:$T$213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Tabelle1!$J$140:$J$213</c:f>
              <c:numCache/>
            </c:numRef>
          </c:cat>
          <c:val>
            <c:numRef>
              <c:f>Tabelle1!$U$140:$U$213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Tabelle1!$J$140:$J$213</c:f>
              <c:numCache/>
            </c:numRef>
          </c:cat>
          <c:val>
            <c:numRef>
              <c:f>Tabelle1!$V$140:$V$213</c:f>
              <c:numCache/>
            </c:numRef>
          </c:val>
          <c:smooth val="0"/>
        </c:ser>
        <c:axId val="38931929"/>
        <c:axId val="14843042"/>
      </c:lineChart>
      <c:catAx>
        <c:axId val="389319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auto val="1"/>
        <c:lblOffset val="100"/>
        <c:tickLblSkip val="18"/>
        <c:tickMarkSkip val="18"/>
        <c:noMultiLvlLbl val="0"/>
      </c:catAx>
      <c:valAx>
        <c:axId val="1484304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Wirkleistungen [W]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Tabelle1!$AN$61:$AN$133</c:f>
              <c:numCache/>
            </c:numRef>
          </c:val>
          <c:smooth val="0"/>
        </c:ser>
        <c:ser>
          <c:idx val="3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Tabelle1!$AP$61:$AP$133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Tabelle1!$U$61:$U$133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Tabelle1!$S$61:$S$133</c:f>
              <c:numCache/>
            </c:numRef>
          </c:val>
          <c:smooth val="0"/>
        </c:ser>
        <c:ser>
          <c:idx val="5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Tabelle1!$T$61:$T$133</c:f>
              <c:numCache/>
            </c:numRef>
          </c:val>
          <c:smooth val="0"/>
        </c:ser>
        <c:axId val="66478515"/>
        <c:axId val="61435724"/>
      </c:lineChart>
      <c:catAx>
        <c:axId val="66478515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25400">
            <a:solidFill/>
          </a:ln>
        </c:spPr>
        <c:crossAx val="61435724"/>
        <c:crosses val="autoZero"/>
        <c:auto val="1"/>
        <c:lblOffset val="100"/>
        <c:tickLblSkip val="18"/>
        <c:tickMarkSkip val="18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midCat"/>
        <c:dispUnits/>
        <c:majorUnit val="2000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Wirkleistungen [W]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Tabelle1!$AK$61:$AK$133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Tabelle1!$AL$61:$AL$133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Tabelle1!$AM$61:$AM$133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Tabelle1!$AN$61:$AN$133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Tabelle1!$J$61:$J$133</c:f>
              <c:numCache/>
            </c:numRef>
          </c:cat>
          <c:val>
            <c:numRef>
              <c:f>Tabelle1!$AP$61:$AP$133</c:f>
              <c:numCache/>
            </c:numRef>
          </c:val>
          <c:smooth val="0"/>
        </c:ser>
        <c:axId val="16050605"/>
        <c:axId val="10237718"/>
      </c:lineChart>
      <c:catAx>
        <c:axId val="16050605"/>
        <c:scaling>
          <c:orientation val="minMax"/>
        </c:scaling>
        <c:axPos val="b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10237718"/>
        <c:crosses val="autoZero"/>
        <c:auto val="1"/>
        <c:lblOffset val="100"/>
        <c:tickLblSkip val="18"/>
        <c:tickMarkSkip val="18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6050605"/>
        <c:crossesAt val="1"/>
        <c:crossBetween val="midCat"/>
        <c:dispUnits/>
        <c:majorUnit val="2000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0</xdr:rowOff>
    </xdr:from>
    <xdr:to>
      <xdr:col>18</xdr:col>
      <xdr:colOff>400050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6353175" y="1066800"/>
        <a:ext cx="4410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133350</xdr:colOff>
      <xdr:row>39</xdr:row>
      <xdr:rowOff>114300</xdr:rowOff>
    </xdr:from>
    <xdr:to>
      <xdr:col>18</xdr:col>
      <xdr:colOff>409575</xdr:colOff>
      <xdr:row>56</xdr:row>
      <xdr:rowOff>123825</xdr:rowOff>
    </xdr:to>
    <xdr:graphicFrame>
      <xdr:nvGraphicFramePr>
        <xdr:cNvPr id="2" name="Chart 16"/>
        <xdr:cNvGraphicFramePr/>
      </xdr:nvGraphicFramePr>
      <xdr:xfrm>
        <a:off x="6381750" y="6057900"/>
        <a:ext cx="4391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123825</xdr:colOff>
      <xdr:row>1</xdr:row>
      <xdr:rowOff>142875</xdr:rowOff>
    </xdr:from>
    <xdr:to>
      <xdr:col>31</xdr:col>
      <xdr:colOff>76200</xdr:colOff>
      <xdr:row>24</xdr:row>
      <xdr:rowOff>123825</xdr:rowOff>
    </xdr:to>
    <xdr:graphicFrame>
      <xdr:nvGraphicFramePr>
        <xdr:cNvPr id="3" name="Chart 18"/>
        <xdr:cNvGraphicFramePr/>
      </xdr:nvGraphicFramePr>
      <xdr:xfrm>
        <a:off x="12611100" y="295275"/>
        <a:ext cx="45815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152400</xdr:colOff>
      <xdr:row>32</xdr:row>
      <xdr:rowOff>57150</xdr:rowOff>
    </xdr:from>
    <xdr:to>
      <xdr:col>31</xdr:col>
      <xdr:colOff>142875</xdr:colOff>
      <xdr:row>55</xdr:row>
      <xdr:rowOff>47625</xdr:rowOff>
    </xdr:to>
    <xdr:graphicFrame>
      <xdr:nvGraphicFramePr>
        <xdr:cNvPr id="4" name="Chart 19"/>
        <xdr:cNvGraphicFramePr/>
      </xdr:nvGraphicFramePr>
      <xdr:xfrm>
        <a:off x="12639675" y="4933950"/>
        <a:ext cx="46196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4"/>
  <sheetViews>
    <sheetView tabSelected="1" zoomScale="125" zoomScaleNormal="125" workbookViewId="0" topLeftCell="V21">
      <selection activeCell="AG25" sqref="AG25"/>
    </sheetView>
  </sheetViews>
  <sheetFormatPr defaultColWidth="11.421875" defaultRowHeight="12" customHeight="1"/>
  <cols>
    <col min="1" max="1" width="3.7109375" style="14" customWidth="1"/>
    <col min="2" max="2" width="13.28125" style="14" customWidth="1"/>
    <col min="3" max="3" width="13.28125" style="2" customWidth="1"/>
    <col min="4" max="9" width="9.28125" style="2" customWidth="1"/>
    <col min="10" max="18" width="7.7109375" style="2" customWidth="1"/>
    <col min="19" max="21" width="7.7109375" style="7" customWidth="1"/>
    <col min="22" max="22" width="8.7109375" style="7" customWidth="1"/>
    <col min="23" max="42" width="7.7109375" style="2" customWidth="1"/>
    <col min="43" max="16384" width="11.57421875" style="2" customWidth="1"/>
  </cols>
  <sheetData>
    <row r="1" spans="1:34" ht="12" customHeight="1">
      <c r="A1" s="1">
        <v>1</v>
      </c>
      <c r="B1" s="50" t="s">
        <v>91</v>
      </c>
      <c r="C1" s="51"/>
      <c r="D1" s="52" t="s">
        <v>3</v>
      </c>
      <c r="E1" s="52" t="s">
        <v>50</v>
      </c>
      <c r="F1" s="52" t="s">
        <v>1</v>
      </c>
      <c r="G1" s="52" t="s">
        <v>2</v>
      </c>
      <c r="H1" s="135" t="s">
        <v>101</v>
      </c>
      <c r="I1" s="136" t="s">
        <v>102</v>
      </c>
      <c r="J1" s="54" t="s">
        <v>50</v>
      </c>
      <c r="K1" s="73"/>
      <c r="L1" s="74" t="s">
        <v>171</v>
      </c>
      <c r="M1" s="74"/>
      <c r="N1" s="74"/>
      <c r="O1" s="75"/>
      <c r="P1" s="196"/>
      <c r="Q1" s="197"/>
      <c r="R1" s="162"/>
      <c r="S1" s="162" t="s">
        <v>172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23" ht="12" customHeight="1">
      <c r="A2" s="1">
        <v>2</v>
      </c>
      <c r="B2" s="60"/>
      <c r="C2" s="62" t="s">
        <v>92</v>
      </c>
      <c r="D2" s="110">
        <v>232</v>
      </c>
      <c r="E2" s="110">
        <v>0</v>
      </c>
      <c r="F2" s="79">
        <f>COS(E2/180*PI())*D2</f>
        <v>232</v>
      </c>
      <c r="G2" s="78">
        <f>SIN(E2/180*PI())*D2</f>
        <v>0</v>
      </c>
      <c r="H2" s="152">
        <v>0.88</v>
      </c>
      <c r="I2" s="183">
        <f>ACOS(H2)*180/PI()</f>
        <v>28.357636576327966</v>
      </c>
      <c r="J2" s="111">
        <f>(I2*H6)+E2</f>
        <v>-28.357636576327966</v>
      </c>
      <c r="K2" s="72"/>
      <c r="L2" s="61" t="s">
        <v>22</v>
      </c>
      <c r="M2" s="61" t="s">
        <v>54</v>
      </c>
      <c r="N2" s="61" t="s">
        <v>1</v>
      </c>
      <c r="O2" s="61" t="s">
        <v>2</v>
      </c>
      <c r="P2" s="36"/>
      <c r="Q2" s="36"/>
      <c r="R2" s="62"/>
      <c r="S2" s="10" t="s">
        <v>24</v>
      </c>
      <c r="T2" s="7" t="s">
        <v>54</v>
      </c>
      <c r="U2" s="10" t="s">
        <v>1</v>
      </c>
      <c r="V2" s="10" t="s">
        <v>2</v>
      </c>
      <c r="W2" s="66"/>
    </row>
    <row r="3" spans="1:23" ht="12" customHeight="1">
      <c r="A3" s="1">
        <v>3</v>
      </c>
      <c r="B3" s="113"/>
      <c r="C3" s="3" t="s">
        <v>93</v>
      </c>
      <c r="D3" s="80">
        <v>234</v>
      </c>
      <c r="E3" s="80">
        <v>-120</v>
      </c>
      <c r="F3" s="79">
        <f>COS(E3/180*PI())*D3</f>
        <v>-116.99999999999994</v>
      </c>
      <c r="G3" s="79">
        <f>SIN(E3/180*PI())*D3</f>
        <v>-202.64994448555865</v>
      </c>
      <c r="H3" s="152">
        <v>0.81</v>
      </c>
      <c r="I3" s="183">
        <f>ACOS(H3)*180/PI()</f>
        <v>35.90406858331716</v>
      </c>
      <c r="J3" s="111">
        <f>(I3*I6)+E3</f>
        <v>-155.90406858331716</v>
      </c>
      <c r="K3" s="76" t="s">
        <v>9</v>
      </c>
      <c r="L3" s="111">
        <f>D45</f>
        <v>11.400968652439094</v>
      </c>
      <c r="M3" s="90">
        <f>E45</f>
        <v>-33.78067359126366</v>
      </c>
      <c r="N3" s="78">
        <f>COS(M3/180*PI())*L3</f>
        <v>9.476166666666671</v>
      </c>
      <c r="O3" s="78">
        <f>SIN(M3/180*PI())*L3</f>
        <v>-6.339112833784737</v>
      </c>
      <c r="P3" s="198"/>
      <c r="Q3" s="198"/>
      <c r="R3" s="82" t="s">
        <v>95</v>
      </c>
      <c r="S3" s="90">
        <f>D17</f>
        <v>233.66666666666666</v>
      </c>
      <c r="T3" s="90">
        <f>E17</f>
        <v>-4.706425506322647E-15</v>
      </c>
      <c r="U3" s="79">
        <f>COS(T3/180*PI())*S3</f>
        <v>233.66666666666666</v>
      </c>
      <c r="V3" s="79">
        <f>SIN(T3/180*PI())*S3</f>
        <v>-1.9193992460235048E-14</v>
      </c>
      <c r="W3" s="66"/>
    </row>
    <row r="4" spans="1:23" ht="12" customHeight="1">
      <c r="A4" s="1">
        <v>4</v>
      </c>
      <c r="B4" s="114"/>
      <c r="C4" s="3" t="s">
        <v>94</v>
      </c>
      <c r="D4" s="80">
        <v>235</v>
      </c>
      <c r="E4" s="80">
        <v>120</v>
      </c>
      <c r="F4" s="79">
        <f>COS(E4/180*PI())*D4</f>
        <v>-117.49999999999994</v>
      </c>
      <c r="G4" s="79">
        <f>SIN(E4/180*PI())*D4</f>
        <v>203.5159698893431</v>
      </c>
      <c r="H4" s="152">
        <v>0.785</v>
      </c>
      <c r="I4" s="183">
        <f>ACOS(H4)*180/PI()</f>
        <v>38.27932173792774</v>
      </c>
      <c r="J4" s="111">
        <f>(I4*J6)+E4</f>
        <v>81.72067826207225</v>
      </c>
      <c r="K4" s="76" t="s">
        <v>28</v>
      </c>
      <c r="L4" s="111">
        <f>D53</f>
        <v>11.400968652439094</v>
      </c>
      <c r="M4" s="90">
        <f>E53</f>
        <v>-153.78067359126368</v>
      </c>
      <c r="N4" s="78">
        <f>COS(M4/180*PI())*L4</f>
        <v>-10.227916084846882</v>
      </c>
      <c r="O4" s="78">
        <f>SIN(M4/180*PI())*L4</f>
        <v>-5.03704464693627</v>
      </c>
      <c r="P4" s="83"/>
      <c r="Q4" s="81"/>
      <c r="R4" s="71" t="s">
        <v>93</v>
      </c>
      <c r="S4" s="78">
        <f>D25</f>
        <v>233.66666666666663</v>
      </c>
      <c r="T4" s="78">
        <f>E25</f>
        <v>-120.00000000000001</v>
      </c>
      <c r="U4" s="79">
        <f>COS(T4/180*PI())*S4</f>
        <v>-116.83333333333337</v>
      </c>
      <c r="V4" s="79">
        <f>SIN(T4/180*PI())*S4</f>
        <v>-202.36126935096377</v>
      </c>
      <c r="W4" s="66"/>
    </row>
    <row r="5" spans="1:23" ht="12" customHeight="1">
      <c r="A5" s="1">
        <v>5</v>
      </c>
      <c r="B5" s="114"/>
      <c r="C5" s="11" t="s">
        <v>89</v>
      </c>
      <c r="D5" s="61">
        <f>SQRT(F5^2+G5^2)</f>
        <v>2.645751309825842</v>
      </c>
      <c r="E5" s="61">
        <f>ATAN2(F5,G5)*180/PI()</f>
        <v>160.89339472657102</v>
      </c>
      <c r="F5" s="61">
        <f>ROUND((F4+F2+F3),7)</f>
        <v>-2.5</v>
      </c>
      <c r="G5" s="61">
        <f>ROUND((G4+G2+G3),7)</f>
        <v>0.8660254</v>
      </c>
      <c r="H5" s="138" t="s">
        <v>166</v>
      </c>
      <c r="I5" s="119"/>
      <c r="J5" s="90"/>
      <c r="K5" s="76" t="s">
        <v>10</v>
      </c>
      <c r="L5" s="111">
        <f>D62</f>
        <v>11.400968652439094</v>
      </c>
      <c r="M5" s="90">
        <f>E62</f>
        <v>86.21932640873634</v>
      </c>
      <c r="N5" s="78">
        <f>COS(M5/180*PI())*L5</f>
        <v>0.7517494181802099</v>
      </c>
      <c r="O5" s="78">
        <f>SIN(M5/180*PI())*L5</f>
        <v>11.376157480721009</v>
      </c>
      <c r="P5" s="83"/>
      <c r="Q5" s="83"/>
      <c r="R5" s="71" t="s">
        <v>96</v>
      </c>
      <c r="S5" s="90">
        <f>D33</f>
        <v>233.66666666666666</v>
      </c>
      <c r="T5" s="90">
        <f>E33</f>
        <v>119.99999999999997</v>
      </c>
      <c r="U5" s="79">
        <f>COS(T5/180*PI())*S5</f>
        <v>-116.83333333333319</v>
      </c>
      <c r="V5" s="79">
        <f>SIN(T5/180*PI())*S5</f>
        <v>202.36126935096388</v>
      </c>
      <c r="W5" s="66"/>
    </row>
    <row r="6" spans="1:23" ht="12" customHeight="1">
      <c r="A6" s="1">
        <v>6</v>
      </c>
      <c r="B6" s="43"/>
      <c r="C6" s="11" t="s">
        <v>99</v>
      </c>
      <c r="D6" s="126">
        <f>SQRT(F6^2+G6^2)</f>
        <v>0.881917103688162</v>
      </c>
      <c r="E6" s="127">
        <f>ATAN2(F6,G6)*180/PI()</f>
        <v>160.89339464912987</v>
      </c>
      <c r="F6" s="61">
        <f>(F2+F3+F4)/3</f>
        <v>-0.8333333333332954</v>
      </c>
      <c r="G6" s="61">
        <f>(G2+G3+G4)/3</f>
        <v>0.28867513459481603</v>
      </c>
      <c r="H6" s="149">
        <v>-1</v>
      </c>
      <c r="I6" s="150">
        <v>-1</v>
      </c>
      <c r="J6" s="151">
        <v>-1</v>
      </c>
      <c r="K6" s="76" t="s">
        <v>8</v>
      </c>
      <c r="L6" s="61">
        <f>SQRT(N6^2+O6^2)</f>
        <v>0</v>
      </c>
      <c r="M6" s="61" t="e">
        <f>ATAN2(N6,O6)*180/PI()</f>
        <v>#DIV/0!</v>
      </c>
      <c r="N6" s="61">
        <f>ROUND((N3+N5+N4),5)</f>
        <v>0</v>
      </c>
      <c r="O6" s="61">
        <f>ROUND((O3+O5+O4),5)</f>
        <v>0</v>
      </c>
      <c r="P6" s="83"/>
      <c r="Q6" s="83"/>
      <c r="R6" s="71" t="s">
        <v>97</v>
      </c>
      <c r="S6" s="61">
        <f>SQRT(U6^2+V6^2)</f>
        <v>0</v>
      </c>
      <c r="T6" s="61" t="e">
        <f>ATAN2(U6,V6)*180/PI()</f>
        <v>#DIV/0!</v>
      </c>
      <c r="U6" s="61">
        <f>U3+U5+U4</f>
        <v>0</v>
      </c>
      <c r="V6" s="61">
        <f>V3+V5+V4</f>
        <v>0</v>
      </c>
      <c r="W6" s="66"/>
    </row>
    <row r="7" spans="1:23" ht="12" customHeight="1">
      <c r="A7" s="1">
        <v>7</v>
      </c>
      <c r="B7" s="49" t="s">
        <v>4</v>
      </c>
      <c r="C7" s="49"/>
      <c r="D7" s="86" t="s">
        <v>0</v>
      </c>
      <c r="E7" s="54" t="s">
        <v>50</v>
      </c>
      <c r="F7" s="86" t="s">
        <v>1</v>
      </c>
      <c r="G7" s="86" t="s">
        <v>2</v>
      </c>
      <c r="H7" s="118" t="s">
        <v>53</v>
      </c>
      <c r="I7" s="128" t="s">
        <v>52</v>
      </c>
      <c r="J7" s="129">
        <f>P39</f>
        <v>-2.0820499067297597E-06</v>
      </c>
      <c r="K7" s="66"/>
      <c r="T7" s="24"/>
      <c r="W7" s="66"/>
    </row>
    <row r="8" spans="1:23" ht="12" customHeight="1">
      <c r="A8" s="1">
        <v>8</v>
      </c>
      <c r="B8" s="60"/>
      <c r="C8" s="3" t="s">
        <v>9</v>
      </c>
      <c r="D8" s="80">
        <v>12.9</v>
      </c>
      <c r="E8" s="80">
        <f>J2</f>
        <v>-28.357636576327966</v>
      </c>
      <c r="F8" s="78">
        <f>COS(E8/180*PI())*D8</f>
        <v>11.352000000000002</v>
      </c>
      <c r="G8" s="78">
        <f>SIN(E8/180*PI())*D8</f>
        <v>-6.127160516911562</v>
      </c>
      <c r="H8" s="143" t="s">
        <v>134</v>
      </c>
      <c r="I8" s="147" t="s">
        <v>88</v>
      </c>
      <c r="J8" s="148" t="s">
        <v>101</v>
      </c>
      <c r="K8" s="66"/>
      <c r="W8" s="66"/>
    </row>
    <row r="9" spans="1:23" ht="12" customHeight="1">
      <c r="A9" s="1">
        <v>9</v>
      </c>
      <c r="B9" s="43"/>
      <c r="C9" s="3" t="s">
        <v>28</v>
      </c>
      <c r="D9" s="80">
        <v>11.1</v>
      </c>
      <c r="E9" s="80">
        <f>J3</f>
        <v>-155.90406858331716</v>
      </c>
      <c r="F9" s="78">
        <f>COS(E9/180*PI())*D9</f>
        <v>-10.132781193092995</v>
      </c>
      <c r="G9" s="78">
        <f>SIN(E9/180*PI())*D9</f>
        <v>-4.531748591096034</v>
      </c>
      <c r="H9" s="130">
        <f>N35</f>
        <v>2212.550372330467</v>
      </c>
      <c r="I9" s="130">
        <f>P35</f>
        <v>2633.6640000000007</v>
      </c>
      <c r="J9" s="132">
        <f>COS((E2-E8)/180*PI())</f>
        <v>0.8800000000000001</v>
      </c>
      <c r="K9" s="66"/>
      <c r="T9" s="189" t="s">
        <v>183</v>
      </c>
      <c r="W9" s="66"/>
    </row>
    <row r="10" spans="1:23" ht="12" customHeight="1">
      <c r="A10" s="1">
        <v>10</v>
      </c>
      <c r="B10" s="43"/>
      <c r="C10" s="3" t="s">
        <v>10</v>
      </c>
      <c r="D10" s="80">
        <v>10.3</v>
      </c>
      <c r="E10" s="80">
        <f>J4</f>
        <v>81.72067826207225</v>
      </c>
      <c r="F10" s="78">
        <f>COS(E10/180*PI())*D10</f>
        <v>1.4831904007372363</v>
      </c>
      <c r="G10" s="78">
        <f>SIN(E10/180*PI())*D10</f>
        <v>10.192651580190551</v>
      </c>
      <c r="H10" s="130">
        <f>N36</f>
        <v>2212.550129538797</v>
      </c>
      <c r="I10" s="130">
        <f>P36</f>
        <v>2103.8940000000007</v>
      </c>
      <c r="J10" s="132">
        <f>COS((E3-E9)/180*PI())</f>
        <v>0.8100000000000002</v>
      </c>
      <c r="K10" s="66"/>
      <c r="Q10" s="3"/>
      <c r="R10" s="11"/>
      <c r="S10" s="12"/>
      <c r="T10" s="214" t="s">
        <v>180</v>
      </c>
      <c r="U10" s="191" t="s">
        <v>178</v>
      </c>
      <c r="V10" s="131" t="s">
        <v>179</v>
      </c>
      <c r="W10" s="66"/>
    </row>
    <row r="11" spans="1:23" ht="12" customHeight="1">
      <c r="A11" s="1">
        <v>11</v>
      </c>
      <c r="B11" s="43"/>
      <c r="C11" s="11" t="s">
        <v>90</v>
      </c>
      <c r="D11" s="61">
        <f>SQRT(F11^2+G11^2)</f>
        <v>2.742336888094978</v>
      </c>
      <c r="E11" s="61">
        <f>ATAN2(F11,G11)*180/PI()</f>
        <v>-9.789096604177866</v>
      </c>
      <c r="F11" s="78">
        <f>F8+F9+F10</f>
        <v>2.702409207644243</v>
      </c>
      <c r="G11" s="78">
        <f>G8+G9+G10</f>
        <v>-0.466257527817044</v>
      </c>
      <c r="H11" s="130">
        <f>N37</f>
        <v>2212.5501363299327</v>
      </c>
      <c r="I11" s="130">
        <f>P37</f>
        <v>1900.0925</v>
      </c>
      <c r="J11" s="132">
        <f>COS((E4-E10)/180*PI())</f>
        <v>0.785</v>
      </c>
      <c r="K11" s="66"/>
      <c r="P11" s="9"/>
      <c r="Q11" s="25"/>
      <c r="R11" s="11"/>
      <c r="S11" s="12"/>
      <c r="T11" s="215">
        <f>M3-T3</f>
        <v>-33.78067359126365</v>
      </c>
      <c r="U11" s="216">
        <f>SIGN(T11)</f>
        <v>-1</v>
      </c>
      <c r="V11" s="217" t="str">
        <f>IF((U11&lt;0),"ind.","kap.")</f>
        <v>ind.</v>
      </c>
      <c r="W11" s="66"/>
    </row>
    <row r="12" spans="1:23" ht="12" customHeight="1">
      <c r="A12" s="1">
        <v>12</v>
      </c>
      <c r="C12" s="163" t="s">
        <v>100</v>
      </c>
      <c r="D12" s="126">
        <f>SQRT(F12^2+G12^2)</f>
        <v>0.9141122960316592</v>
      </c>
      <c r="E12" s="126">
        <f>ATAN2(F12,G12)*180/PI()</f>
        <v>-9.789096604177866</v>
      </c>
      <c r="F12" s="61">
        <f>(F8+F9+F10)/3</f>
        <v>0.9008030692147476</v>
      </c>
      <c r="G12" s="61">
        <f>(G8+G9+G10)/3</f>
        <v>-0.15541917593901466</v>
      </c>
      <c r="H12" s="153">
        <f>N38</f>
        <v>6637.650638199197</v>
      </c>
      <c r="I12" s="153">
        <f>P38</f>
        <v>6637.650500000001</v>
      </c>
      <c r="J12" s="142"/>
      <c r="K12" s="66"/>
      <c r="P12" s="26"/>
      <c r="Q12" s="27"/>
      <c r="R12" s="3"/>
      <c r="S12" s="13"/>
      <c r="T12" s="183">
        <f>M4-T4</f>
        <v>-33.780673591263664</v>
      </c>
      <c r="U12" s="131">
        <f>SIGN(T12)</f>
        <v>-1</v>
      </c>
      <c r="V12" s="191" t="str">
        <f>IF((U12&lt;0),"ind.","kap.")</f>
        <v>ind.</v>
      </c>
      <c r="W12" s="66"/>
    </row>
    <row r="13" spans="1:23" ht="12" customHeight="1">
      <c r="A13" s="1">
        <v>13</v>
      </c>
      <c r="B13" s="167" t="s">
        <v>51</v>
      </c>
      <c r="C13" s="51"/>
      <c r="D13" s="171" t="s">
        <v>3</v>
      </c>
      <c r="E13" s="135" t="s">
        <v>54</v>
      </c>
      <c r="F13" s="135" t="s">
        <v>1</v>
      </c>
      <c r="G13" s="171" t="s">
        <v>2</v>
      </c>
      <c r="H13" s="143"/>
      <c r="I13" s="144"/>
      <c r="J13" s="145"/>
      <c r="K13" s="66"/>
      <c r="L13" s="23"/>
      <c r="M13" s="4"/>
      <c r="N13" s="5"/>
      <c r="O13" s="5"/>
      <c r="P13" s="31"/>
      <c r="Q13" s="32"/>
      <c r="R13" s="3"/>
      <c r="S13" s="13"/>
      <c r="T13" s="183">
        <f>M5-T5</f>
        <v>-33.780673591263636</v>
      </c>
      <c r="U13" s="131">
        <f>SIGN(T13)</f>
        <v>-1</v>
      </c>
      <c r="V13" s="191" t="str">
        <f>IF((U13&lt;0),"ind.","kap.")</f>
        <v>ind.</v>
      </c>
      <c r="W13" s="66"/>
    </row>
    <row r="14" spans="1:23" ht="12" customHeight="1">
      <c r="A14" s="1">
        <v>14</v>
      </c>
      <c r="B14" s="47" t="s">
        <v>43</v>
      </c>
      <c r="C14" s="44" t="s">
        <v>61</v>
      </c>
      <c r="D14" s="115">
        <f>D2</f>
        <v>232</v>
      </c>
      <c r="E14" s="115">
        <f>0+E2</f>
        <v>0</v>
      </c>
      <c r="F14" s="84">
        <f>COS(E14/180*PI())*D14</f>
        <v>232</v>
      </c>
      <c r="G14" s="84">
        <f>SIN(E14/180*PI())*D14</f>
        <v>0</v>
      </c>
      <c r="H14" s="165" t="s">
        <v>135</v>
      </c>
      <c r="I14" s="187" t="s">
        <v>186</v>
      </c>
      <c r="K14" s="66"/>
      <c r="L14" s="23"/>
      <c r="M14" s="4"/>
      <c r="N14" s="5"/>
      <c r="O14" s="5"/>
      <c r="P14" s="31"/>
      <c r="Q14" s="32"/>
      <c r="R14" s="3"/>
      <c r="S14" s="13"/>
      <c r="U14" s="6"/>
      <c r="W14" s="66"/>
    </row>
    <row r="15" spans="1:23" ht="12" customHeight="1">
      <c r="A15" s="1">
        <v>15</v>
      </c>
      <c r="B15" s="43"/>
      <c r="C15" s="3" t="s">
        <v>62</v>
      </c>
      <c r="D15" s="78">
        <f>D3</f>
        <v>234</v>
      </c>
      <c r="E15" s="78">
        <f>120+E3</f>
        <v>0</v>
      </c>
      <c r="F15" s="79">
        <f>COS(E15/180*PI())*D15</f>
        <v>234</v>
      </c>
      <c r="G15" s="79">
        <f>SIN(E15/180*PI())*D15</f>
        <v>0</v>
      </c>
      <c r="H15" s="166" t="s">
        <v>136</v>
      </c>
      <c r="I15" s="11" t="s">
        <v>155</v>
      </c>
      <c r="J15" s="6">
        <f>D17</f>
        <v>233.66666666666666</v>
      </c>
      <c r="K15" s="66"/>
      <c r="L15" s="23"/>
      <c r="M15" s="4"/>
      <c r="N15" s="5"/>
      <c r="O15" s="5"/>
      <c r="P15" s="31"/>
      <c r="Q15" s="32"/>
      <c r="R15" s="3"/>
      <c r="S15" s="13"/>
      <c r="T15" s="2"/>
      <c r="U15" s="6"/>
      <c r="W15" s="66"/>
    </row>
    <row r="16" spans="1:23" ht="12" customHeight="1">
      <c r="A16" s="1">
        <v>16</v>
      </c>
      <c r="B16" s="43" t="s">
        <v>41</v>
      </c>
      <c r="C16" s="3" t="s">
        <v>63</v>
      </c>
      <c r="D16" s="78">
        <f>D4</f>
        <v>235</v>
      </c>
      <c r="E16" s="78">
        <f>240+E4</f>
        <v>360</v>
      </c>
      <c r="F16" s="79">
        <f>COS(E16/180*PI())*D16</f>
        <v>235</v>
      </c>
      <c r="G16" s="79">
        <f>SIN(E16/180*PI())*D16</f>
        <v>-5.758197738070514E-14</v>
      </c>
      <c r="H16" s="166" t="s">
        <v>137</v>
      </c>
      <c r="I16" s="11" t="s">
        <v>156</v>
      </c>
      <c r="J16" s="61">
        <f>D20</f>
        <v>0.8817085686325159</v>
      </c>
      <c r="K16" s="66"/>
      <c r="L16" s="23"/>
      <c r="M16" s="4"/>
      <c r="N16" s="5"/>
      <c r="O16" s="5"/>
      <c r="P16" s="31"/>
      <c r="Q16" s="32"/>
      <c r="R16" s="3"/>
      <c r="S16" s="13"/>
      <c r="U16" s="6"/>
      <c r="W16" s="66"/>
    </row>
    <row r="17" spans="1:23" ht="12" customHeight="1">
      <c r="A17" s="1">
        <v>17</v>
      </c>
      <c r="B17" s="45"/>
      <c r="C17" s="39" t="s">
        <v>105</v>
      </c>
      <c r="D17" s="220">
        <f>SQRT(F17^2+G17^2)</f>
        <v>233.66666666666666</v>
      </c>
      <c r="E17" s="220">
        <f>ATAN2(F17,G17)*180/PI()</f>
        <v>-4.706425506322647E-15</v>
      </c>
      <c r="F17" s="79">
        <f>(F14+F16+F15)/3</f>
        <v>233.66666666666666</v>
      </c>
      <c r="G17" s="79">
        <f>(G14+G16+G15)/3</f>
        <v>-1.9193992460235048E-14</v>
      </c>
      <c r="H17" s="141"/>
      <c r="I17" s="11" t="s">
        <v>161</v>
      </c>
      <c r="J17" s="5">
        <f>D6</f>
        <v>0.881917103688162</v>
      </c>
      <c r="K17" s="67"/>
      <c r="L17" s="23"/>
      <c r="M17" s="4"/>
      <c r="N17" s="5"/>
      <c r="O17" s="5"/>
      <c r="P17" s="31"/>
      <c r="Q17" s="32"/>
      <c r="R17" s="3"/>
      <c r="S17" s="13"/>
      <c r="U17" s="6"/>
      <c r="V17" s="6"/>
      <c r="W17" s="66"/>
    </row>
    <row r="18" spans="1:23" ht="12" customHeight="1">
      <c r="A18" s="1">
        <v>18</v>
      </c>
      <c r="B18" s="43"/>
      <c r="C18" s="3" t="s">
        <v>64</v>
      </c>
      <c r="D18" s="78">
        <f>D3</f>
        <v>234</v>
      </c>
      <c r="E18" s="78">
        <f>240+E3</f>
        <v>120</v>
      </c>
      <c r="F18" s="79">
        <f>COS(E18/180*PI())*D18</f>
        <v>-116.99999999999994</v>
      </c>
      <c r="G18" s="79">
        <f>SIN(E18/180*PI())*D18</f>
        <v>202.64994448555865</v>
      </c>
      <c r="H18" s="166" t="s">
        <v>138</v>
      </c>
      <c r="I18" s="188"/>
      <c r="K18" s="66"/>
      <c r="L18" s="23"/>
      <c r="M18" s="4"/>
      <c r="N18" s="5"/>
      <c r="O18" s="5"/>
      <c r="P18" s="31"/>
      <c r="Q18" s="32"/>
      <c r="R18" s="3"/>
      <c r="S18" s="13"/>
      <c r="U18" s="5"/>
      <c r="W18" s="66"/>
    </row>
    <row r="19" spans="1:38" ht="12" customHeight="1">
      <c r="A19" s="1">
        <v>19</v>
      </c>
      <c r="B19" s="43" t="s">
        <v>40</v>
      </c>
      <c r="C19" s="3" t="s">
        <v>65</v>
      </c>
      <c r="D19" s="78">
        <f>D4</f>
        <v>235</v>
      </c>
      <c r="E19" s="78">
        <f>120+E4</f>
        <v>240</v>
      </c>
      <c r="F19" s="79">
        <f>COS(E19/180*PI())*D19</f>
        <v>-117.5000000000001</v>
      </c>
      <c r="G19" s="79">
        <f>SIN(E19/180*PI())*D19</f>
        <v>-203.515969889343</v>
      </c>
      <c r="H19" s="166" t="s">
        <v>139</v>
      </c>
      <c r="I19" s="139" t="s">
        <v>98</v>
      </c>
      <c r="J19" s="139" t="s">
        <v>185</v>
      </c>
      <c r="K19" s="66"/>
      <c r="L19" s="23"/>
      <c r="M19" s="4"/>
      <c r="N19" s="5"/>
      <c r="O19" s="5"/>
      <c r="P19" s="31"/>
      <c r="Q19" s="32"/>
      <c r="R19" s="3"/>
      <c r="S19" s="13"/>
      <c r="U19" s="6"/>
      <c r="W19" s="66"/>
      <c r="AK19" s="100"/>
      <c r="AL19" s="100"/>
    </row>
    <row r="20" spans="1:38" ht="12" customHeight="1">
      <c r="A20" s="1">
        <v>20</v>
      </c>
      <c r="B20" s="46"/>
      <c r="C20" s="38" t="s">
        <v>106</v>
      </c>
      <c r="D20" s="221">
        <f>SQRT(F20^2+G20^2)</f>
        <v>0.8817085686325159</v>
      </c>
      <c r="E20" s="220">
        <f>ATAN2(F20,G20)*180/PI()</f>
        <v>-160.86635679409451</v>
      </c>
      <c r="F20" s="79">
        <f>ROUND(((F14+F19+F18)/3),3)</f>
        <v>-0.833</v>
      </c>
      <c r="G20" s="79">
        <f>ROUND(((G14+G19+G18)/3),3)</f>
        <v>-0.289</v>
      </c>
      <c r="H20" s="131"/>
      <c r="I20" s="11" t="s">
        <v>154</v>
      </c>
      <c r="J20" s="182">
        <f>(D20/D17)*100</f>
        <v>0.3773360493434448</v>
      </c>
      <c r="K20" s="66"/>
      <c r="L20" s="23"/>
      <c r="M20" s="4"/>
      <c r="N20" s="5"/>
      <c r="O20" s="5"/>
      <c r="P20" s="31"/>
      <c r="Q20" s="32"/>
      <c r="R20" s="3"/>
      <c r="S20" s="13"/>
      <c r="U20" s="5"/>
      <c r="W20" s="66"/>
      <c r="AK20" s="100"/>
      <c r="AL20" s="100"/>
    </row>
    <row r="21" spans="1:46" ht="12" customHeight="1">
      <c r="A21" s="1">
        <v>21</v>
      </c>
      <c r="B21" s="43"/>
      <c r="C21" s="11" t="s">
        <v>107</v>
      </c>
      <c r="D21" s="78">
        <f>SQRT(F21^2+G21^2)</f>
        <v>232.00033333356083</v>
      </c>
      <c r="E21" s="78">
        <f>ATAN2(F21,G21)*180/PI()</f>
        <v>-8.023012881275756E-05</v>
      </c>
      <c r="F21" s="79">
        <f>F6+F17+F20</f>
        <v>232.00033333333337</v>
      </c>
      <c r="G21" s="79">
        <f>G6+G17+G20</f>
        <v>-0.0003248654052031563</v>
      </c>
      <c r="H21" s="131"/>
      <c r="K21" s="66"/>
      <c r="L21" s="23"/>
      <c r="M21" s="4"/>
      <c r="N21" s="5"/>
      <c r="O21" s="5"/>
      <c r="P21" s="31"/>
      <c r="Q21" s="32"/>
      <c r="R21" s="3"/>
      <c r="S21" s="13"/>
      <c r="U21" s="6"/>
      <c r="W21" s="66"/>
      <c r="AK21" s="100"/>
      <c r="AL21" s="8"/>
      <c r="AS21" s="92"/>
      <c r="AT21" s="3"/>
    </row>
    <row r="22" spans="1:46" ht="12" customHeight="1">
      <c r="A22" s="1">
        <v>22</v>
      </c>
      <c r="B22" s="47" t="s">
        <v>45</v>
      </c>
      <c r="C22" s="44" t="s">
        <v>66</v>
      </c>
      <c r="D22" s="222">
        <f>D3</f>
        <v>234</v>
      </c>
      <c r="E22" s="222">
        <f>0+E3</f>
        <v>-120</v>
      </c>
      <c r="F22" s="85">
        <f>COS(E22/180*PI())*D22</f>
        <v>-116.99999999999994</v>
      </c>
      <c r="G22" s="85">
        <f>SIN(E22/180*PI())*D22</f>
        <v>-202.64994448555865</v>
      </c>
      <c r="H22" s="184" t="s">
        <v>140</v>
      </c>
      <c r="I22" s="188" t="s">
        <v>187</v>
      </c>
      <c r="K22" s="68"/>
      <c r="L22" s="23"/>
      <c r="M22" s="4"/>
      <c r="N22" s="5"/>
      <c r="O22" s="5"/>
      <c r="P22" s="31"/>
      <c r="Q22" s="32"/>
      <c r="R22" s="3"/>
      <c r="S22" s="13"/>
      <c r="V22" s="6"/>
      <c r="W22" s="66"/>
      <c r="AK22" s="100"/>
      <c r="AL22" s="193"/>
      <c r="AS22" s="87"/>
      <c r="AT22" s="7"/>
    </row>
    <row r="23" spans="1:38" ht="12" customHeight="1">
      <c r="A23" s="1">
        <v>23</v>
      </c>
      <c r="B23" s="43"/>
      <c r="C23" s="3" t="s">
        <v>65</v>
      </c>
      <c r="D23" s="78">
        <f>D4</f>
        <v>235</v>
      </c>
      <c r="E23" s="78">
        <f>120+E4</f>
        <v>240</v>
      </c>
      <c r="F23" s="79">
        <f>COS(E23/180*PI())*D23</f>
        <v>-117.5000000000001</v>
      </c>
      <c r="G23" s="79">
        <f>SIN(E23/180*PI())*D23</f>
        <v>-203.515969889343</v>
      </c>
      <c r="H23" s="166" t="s">
        <v>139</v>
      </c>
      <c r="I23" s="11" t="s">
        <v>157</v>
      </c>
      <c r="J23" s="61">
        <f>D45</f>
        <v>11.400968652439094</v>
      </c>
      <c r="K23" s="68"/>
      <c r="L23" s="23"/>
      <c r="M23" s="4"/>
      <c r="N23" s="5"/>
      <c r="O23" s="5"/>
      <c r="P23" s="31"/>
      <c r="Q23" s="32"/>
      <c r="R23" s="3"/>
      <c r="S23" s="13"/>
      <c r="W23" s="66"/>
      <c r="AK23" s="100"/>
      <c r="AL23" s="36"/>
    </row>
    <row r="24" spans="1:38" ht="12" customHeight="1">
      <c r="A24" s="1">
        <v>24</v>
      </c>
      <c r="B24" s="43" t="s">
        <v>41</v>
      </c>
      <c r="C24" s="3" t="s">
        <v>67</v>
      </c>
      <c r="D24" s="78">
        <f>D2</f>
        <v>232</v>
      </c>
      <c r="E24" s="78">
        <f>240+E2</f>
        <v>240</v>
      </c>
      <c r="F24" s="79">
        <f>COS(E24/180*PI())*D24</f>
        <v>-116.0000000000001</v>
      </c>
      <c r="G24" s="79">
        <f>SIN(E24/180*PI())*D24</f>
        <v>-200.9178936779897</v>
      </c>
      <c r="H24" s="166" t="s">
        <v>141</v>
      </c>
      <c r="I24" s="11" t="s">
        <v>158</v>
      </c>
      <c r="J24" s="61">
        <f>D48</f>
        <v>1.041943294847766</v>
      </c>
      <c r="K24" s="68"/>
      <c r="L24" s="23"/>
      <c r="M24" s="4"/>
      <c r="N24" s="5"/>
      <c r="O24" s="5"/>
      <c r="P24" s="33"/>
      <c r="Q24" s="92"/>
      <c r="R24" s="3"/>
      <c r="S24" s="13"/>
      <c r="W24" s="66"/>
      <c r="AK24" s="100"/>
      <c r="AL24" s="194"/>
    </row>
    <row r="25" spans="1:46" ht="12" customHeight="1">
      <c r="A25" s="1">
        <v>25</v>
      </c>
      <c r="B25" s="45"/>
      <c r="C25" s="39" t="s">
        <v>108</v>
      </c>
      <c r="D25" s="220">
        <f>SQRT(F25^2+G25^2)</f>
        <v>233.66666666666663</v>
      </c>
      <c r="E25" s="220">
        <f>ATAN2(F25,G25)*180/PI()</f>
        <v>-120.00000000000001</v>
      </c>
      <c r="F25" s="79">
        <f>(F24+F23+F22)/3</f>
        <v>-116.83333333333337</v>
      </c>
      <c r="G25" s="79">
        <f>(G24+G23+G22)/3</f>
        <v>-202.36126935096377</v>
      </c>
      <c r="H25" s="141"/>
      <c r="I25" s="11" t="s">
        <v>162</v>
      </c>
      <c r="J25" s="61">
        <f>D12</f>
        <v>0.9141122960316592</v>
      </c>
      <c r="K25" s="65"/>
      <c r="L25" s="19" t="s">
        <v>181</v>
      </c>
      <c r="M25" s="20"/>
      <c r="N25" s="20"/>
      <c r="O25" s="21"/>
      <c r="P25" s="21"/>
      <c r="Q25" s="21"/>
      <c r="R25" s="19" t="s">
        <v>182</v>
      </c>
      <c r="S25" s="22"/>
      <c r="T25" s="22"/>
      <c r="U25" s="22"/>
      <c r="V25" s="22"/>
      <c r="W25" s="66"/>
      <c r="Z25" s="60"/>
      <c r="AK25" s="100"/>
      <c r="AL25" s="194"/>
      <c r="AT25" s="4"/>
    </row>
    <row r="26" spans="1:46" ht="12" customHeight="1">
      <c r="A26" s="1">
        <v>26</v>
      </c>
      <c r="B26" s="43"/>
      <c r="C26" s="3" t="s">
        <v>63</v>
      </c>
      <c r="D26" s="78">
        <f>D4</f>
        <v>235</v>
      </c>
      <c r="E26" s="78">
        <f>240+E4</f>
        <v>360</v>
      </c>
      <c r="F26" s="79">
        <f>COS(E26/180*PI())*D26</f>
        <v>235</v>
      </c>
      <c r="G26" s="79">
        <f>SIN(E26/180*PI())*D26</f>
        <v>-5.758197738070514E-14</v>
      </c>
      <c r="H26" s="166" t="s">
        <v>137</v>
      </c>
      <c r="I26" s="188"/>
      <c r="K26" s="64"/>
      <c r="L26" s="10" t="s">
        <v>22</v>
      </c>
      <c r="M26" s="7" t="s">
        <v>54</v>
      </c>
      <c r="N26" s="10" t="s">
        <v>1</v>
      </c>
      <c r="O26" s="10" t="s">
        <v>2</v>
      </c>
      <c r="R26" s="3"/>
      <c r="S26" s="10" t="s">
        <v>24</v>
      </c>
      <c r="T26" s="61" t="s">
        <v>54</v>
      </c>
      <c r="U26" s="10" t="s">
        <v>1</v>
      </c>
      <c r="V26" s="10" t="s">
        <v>2</v>
      </c>
      <c r="W26" s="66"/>
      <c r="AC26" s="59"/>
      <c r="AD26" s="7"/>
      <c r="AE26" s="7"/>
      <c r="AK26" s="100"/>
      <c r="AL26" s="194"/>
      <c r="AT26" s="4"/>
    </row>
    <row r="27" spans="1:46" ht="12" customHeight="1">
      <c r="A27" s="1">
        <v>27</v>
      </c>
      <c r="B27" s="43" t="s">
        <v>40</v>
      </c>
      <c r="C27" s="3" t="s">
        <v>68</v>
      </c>
      <c r="D27" s="78">
        <f>D2</f>
        <v>232</v>
      </c>
      <c r="E27" s="78">
        <f>120+E2</f>
        <v>120</v>
      </c>
      <c r="F27" s="79">
        <f>COS(E27/180*PI())*D27</f>
        <v>-115.99999999999994</v>
      </c>
      <c r="G27" s="79">
        <f>SIN(E27/180*PI())*D27</f>
        <v>200.91789367798978</v>
      </c>
      <c r="H27" s="166" t="s">
        <v>142</v>
      </c>
      <c r="I27" s="139" t="s">
        <v>98</v>
      </c>
      <c r="J27" s="6"/>
      <c r="K27" s="64" t="s">
        <v>9</v>
      </c>
      <c r="L27" s="111">
        <f>D48</f>
        <v>1.041943294847766</v>
      </c>
      <c r="M27" s="90">
        <f>E48</f>
        <v>20.645384560822084</v>
      </c>
      <c r="N27" s="78">
        <f>COS(M27/180*PI())*L27</f>
        <v>0.9750302641185864</v>
      </c>
      <c r="O27" s="78">
        <f>SIN(M27/180*PI())*L27</f>
        <v>0.367371492812192</v>
      </c>
      <c r="Q27" s="100"/>
      <c r="R27" s="82" t="s">
        <v>95</v>
      </c>
      <c r="S27" s="116">
        <f>D20</f>
        <v>0.8817085686325159</v>
      </c>
      <c r="T27" s="34">
        <f>E20</f>
        <v>-160.86635679409451</v>
      </c>
      <c r="U27" s="6">
        <f>COS(T27/180*PI())*S27</f>
        <v>-0.833</v>
      </c>
      <c r="V27" s="208">
        <f>SIN(T27/180*PI())*S27</f>
        <v>-0.2890000000000001</v>
      </c>
      <c r="Y27" s="59" t="s">
        <v>53</v>
      </c>
      <c r="AD27" s="188" t="s">
        <v>175</v>
      </c>
      <c r="AE27" s="7"/>
      <c r="AG27" s="7"/>
      <c r="AK27" s="100"/>
      <c r="AL27" s="195"/>
      <c r="AT27" s="82"/>
    </row>
    <row r="28" spans="1:46" ht="12" customHeight="1">
      <c r="A28" s="1">
        <v>28</v>
      </c>
      <c r="B28" s="46"/>
      <c r="C28" s="38" t="s">
        <v>109</v>
      </c>
      <c r="D28" s="220">
        <f>SQRT(F28^2+G28^2)</f>
        <v>0.8819399072499214</v>
      </c>
      <c r="E28" s="220">
        <f>ATAN2(F28,G28)*180/PI()</f>
        <v>-40.862016476226046</v>
      </c>
      <c r="F28" s="79">
        <f>ROUND(((F22+F27+F26)/3),3)</f>
        <v>0.667</v>
      </c>
      <c r="G28" s="79">
        <f>ROUND(((G22+G27+G26)/3),3)</f>
        <v>-0.577</v>
      </c>
      <c r="H28" s="131"/>
      <c r="I28" s="11" t="s">
        <v>164</v>
      </c>
      <c r="J28" s="182">
        <f>(J24/J23)*100</f>
        <v>9.139076920668977</v>
      </c>
      <c r="K28" s="64" t="s">
        <v>42</v>
      </c>
      <c r="L28" s="111">
        <f>D56</f>
        <v>1.041943294847766</v>
      </c>
      <c r="M28" s="90">
        <f>E56</f>
        <v>140.645384560822</v>
      </c>
      <c r="N28" s="78">
        <f>COS(M28/180*PI())*L28</f>
        <v>-0.8056681774608628</v>
      </c>
      <c r="O28" s="78">
        <f>SIN(M28/180*PI())*L28</f>
        <v>0.6607152317792517</v>
      </c>
      <c r="R28" s="71" t="s">
        <v>93</v>
      </c>
      <c r="S28" s="5">
        <f>D28</f>
        <v>0.8819399072499214</v>
      </c>
      <c r="T28" s="6">
        <f>E28</f>
        <v>-40.862016476226046</v>
      </c>
      <c r="U28" s="6">
        <f>COS(T28/180*PI())*S28</f>
        <v>0.667</v>
      </c>
      <c r="V28" s="208">
        <f>SIN(T28/180*PI())*S28</f>
        <v>-0.5770000000000001</v>
      </c>
      <c r="X28" s="96" t="s">
        <v>70</v>
      </c>
      <c r="Y28" s="219">
        <f>N38</f>
        <v>6637.650638199197</v>
      </c>
      <c r="Z28" s="96" t="s">
        <v>82</v>
      </c>
      <c r="AA28" s="154">
        <f>Y29/Y28</f>
        <v>1.1060560915955566</v>
      </c>
      <c r="AD28" s="218" t="s">
        <v>37</v>
      </c>
      <c r="AE28" s="131" t="s">
        <v>80</v>
      </c>
      <c r="AF28" s="63" t="s">
        <v>81</v>
      </c>
      <c r="AK28" s="100"/>
      <c r="AL28" s="83"/>
      <c r="AM28" s="83"/>
      <c r="AN28" s="100"/>
      <c r="AO28" s="83"/>
      <c r="AT28" s="7"/>
    </row>
    <row r="29" spans="1:38" ht="12" customHeight="1">
      <c r="A29" s="1">
        <v>29</v>
      </c>
      <c r="B29" s="43"/>
      <c r="C29" s="11" t="s">
        <v>110</v>
      </c>
      <c r="D29" s="78">
        <f>SQRT(F29^2+G29^2)</f>
        <v>233.99952999134442</v>
      </c>
      <c r="E29" s="78">
        <f>ATAN2(F29,G29)*180/PI()</f>
        <v>-119.99997219911624</v>
      </c>
      <c r="F29" s="79">
        <f>F6+F25+F28</f>
        <v>-116.99966666666667</v>
      </c>
      <c r="G29" s="79">
        <f>G6+G25+G28</f>
        <v>-202.64959421636894</v>
      </c>
      <c r="H29" s="131"/>
      <c r="K29" s="64" t="s">
        <v>10</v>
      </c>
      <c r="L29" s="111">
        <f>D65</f>
        <v>1.041943294847767</v>
      </c>
      <c r="M29" s="90">
        <f>E65</f>
        <v>-99.35461543917789</v>
      </c>
      <c r="N29" s="78">
        <f>COS(M29/180*PI())*L29</f>
        <v>-0.16936208665772226</v>
      </c>
      <c r="O29" s="78">
        <f>SIN(M29/180*PI())*L29</f>
        <v>-1.0280867245914436</v>
      </c>
      <c r="R29" s="71" t="s">
        <v>96</v>
      </c>
      <c r="S29" s="116">
        <f>D36</f>
        <v>0.8819552142824487</v>
      </c>
      <c r="T29" s="34">
        <f>E36</f>
        <v>79.08502884043646</v>
      </c>
      <c r="U29" s="6">
        <f>COS(T29/180*PI())*S29</f>
        <v>0.16699999999999998</v>
      </c>
      <c r="V29" s="208">
        <f>SIN(T29/180*PI())*S29</f>
        <v>0.866</v>
      </c>
      <c r="X29" s="102" t="s">
        <v>83</v>
      </c>
      <c r="Y29" s="112">
        <f>MAX(AN61:AN132)</f>
        <v>7341.613922263356</v>
      </c>
      <c r="Z29" s="158" t="s">
        <v>103</v>
      </c>
      <c r="AA29" s="155">
        <f>I43</f>
        <v>9.139076920668977</v>
      </c>
      <c r="AD29" s="96" t="s">
        <v>131</v>
      </c>
      <c r="AE29" s="211">
        <f aca="true" t="shared" si="0" ref="AE29:AF31">T34+U51</f>
        <v>475.2419</v>
      </c>
      <c r="AF29" s="112">
        <f t="shared" si="0"/>
        <v>-31.7008</v>
      </c>
      <c r="AG29" s="14" t="s">
        <v>184</v>
      </c>
      <c r="AK29" s="100"/>
      <c r="AL29" s="100"/>
    </row>
    <row r="30" spans="1:33" ht="12" customHeight="1">
      <c r="A30" s="1">
        <v>30</v>
      </c>
      <c r="B30" s="47" t="s">
        <v>44</v>
      </c>
      <c r="C30" s="44" t="s">
        <v>69</v>
      </c>
      <c r="D30" s="222">
        <f>$D$4</f>
        <v>235</v>
      </c>
      <c r="E30" s="222">
        <f>0+E4</f>
        <v>120</v>
      </c>
      <c r="F30" s="85">
        <f>COS(E30/180*PI())*D30</f>
        <v>-117.49999999999994</v>
      </c>
      <c r="G30" s="85">
        <f>SIN(E30/180*PI())*D30</f>
        <v>203.5159698893431</v>
      </c>
      <c r="H30" s="184" t="s">
        <v>143</v>
      </c>
      <c r="I30" s="188" t="s">
        <v>53</v>
      </c>
      <c r="K30" s="64" t="s">
        <v>8</v>
      </c>
      <c r="L30" s="61">
        <f>SQRT(N30^2+O30^2)</f>
        <v>0</v>
      </c>
      <c r="M30" s="61" t="e">
        <f>ATAN2(N30,O30)*180/PI()</f>
        <v>#DIV/0!</v>
      </c>
      <c r="N30" s="61">
        <f>ROUND((N27+N29+N28),5)</f>
        <v>0</v>
      </c>
      <c r="O30" s="61">
        <f>ROUND((O27+O29+O28),5)</f>
        <v>0</v>
      </c>
      <c r="R30" s="71" t="s">
        <v>97</v>
      </c>
      <c r="S30" s="5">
        <f>SQRT(U30^2+V30^2)</f>
        <v>0.001</v>
      </c>
      <c r="T30" s="5">
        <f>ATAN2(U30,V30)*180/PI()</f>
        <v>0</v>
      </c>
      <c r="U30" s="5">
        <f>ROUND((U27+U29+U28),5)</f>
        <v>0.001</v>
      </c>
      <c r="V30" s="209">
        <f>ROUND((V27+V29+V28),5)</f>
        <v>0</v>
      </c>
      <c r="X30" s="103" t="s">
        <v>84</v>
      </c>
      <c r="Y30" s="121">
        <f>MIN(AN61:AN132)</f>
        <v>5933.695293793886</v>
      </c>
      <c r="Z30" s="156" t="s">
        <v>104</v>
      </c>
      <c r="AA30" s="157">
        <f>J20</f>
        <v>0.3773360493434448</v>
      </c>
      <c r="AD30" s="96" t="s">
        <v>132</v>
      </c>
      <c r="AE30" s="212">
        <f t="shared" si="0"/>
        <v>209.9841</v>
      </c>
      <c r="AF30" s="121">
        <f t="shared" si="0"/>
        <v>-296.964</v>
      </c>
      <c r="AG30" s="14" t="s">
        <v>173</v>
      </c>
    </row>
    <row r="31" spans="1:33" ht="12" customHeight="1">
      <c r="A31" s="1">
        <v>31</v>
      </c>
      <c r="B31" s="43"/>
      <c r="C31" s="3" t="s">
        <v>68</v>
      </c>
      <c r="D31" s="78">
        <f>D2</f>
        <v>232</v>
      </c>
      <c r="E31" s="78">
        <f>120+E2</f>
        <v>120</v>
      </c>
      <c r="F31" s="79">
        <f>COS(E31/180*PI())*D31</f>
        <v>-115.99999999999994</v>
      </c>
      <c r="G31" s="79">
        <f>SIN(E31/180*PI())*D31</f>
        <v>200.91789367798978</v>
      </c>
      <c r="H31" s="166" t="s">
        <v>142</v>
      </c>
      <c r="I31" s="11" t="s">
        <v>159</v>
      </c>
      <c r="J31" s="78">
        <f>K35</f>
        <v>2214.2642777777787</v>
      </c>
      <c r="K31" s="66"/>
      <c r="T31" s="164"/>
      <c r="U31" s="6"/>
      <c r="V31" s="210"/>
      <c r="X31" s="104" t="s">
        <v>85</v>
      </c>
      <c r="Y31" s="179">
        <f>Y29-Y30</f>
        <v>1407.9186284694697</v>
      </c>
      <c r="AD31" s="96" t="s">
        <v>133</v>
      </c>
      <c r="AE31" s="213">
        <f t="shared" si="0"/>
        <v>75.19290000000001</v>
      </c>
      <c r="AF31" s="121">
        <f t="shared" si="0"/>
        <v>-431.7541</v>
      </c>
      <c r="AG31" s="14" t="s">
        <v>174</v>
      </c>
    </row>
    <row r="32" spans="1:33" ht="12" customHeight="1">
      <c r="A32" s="1">
        <v>32</v>
      </c>
      <c r="B32" s="43" t="s">
        <v>41</v>
      </c>
      <c r="C32" s="3" t="s">
        <v>64</v>
      </c>
      <c r="D32" s="78">
        <f>D3</f>
        <v>234</v>
      </c>
      <c r="E32" s="78">
        <f>240+E3</f>
        <v>120</v>
      </c>
      <c r="F32" s="79">
        <f>COS(E32/180*PI())*D32</f>
        <v>-116.99999999999994</v>
      </c>
      <c r="G32" s="79">
        <f>SIN(E32/180*PI())*D32</f>
        <v>202.64994448555865</v>
      </c>
      <c r="H32" s="166" t="s">
        <v>138</v>
      </c>
      <c r="I32" s="11" t="s">
        <v>160</v>
      </c>
      <c r="J32" s="61">
        <f>L35</f>
        <v>-0.918370571433506</v>
      </c>
      <c r="K32" s="203" t="s">
        <v>87</v>
      </c>
      <c r="N32" s="5"/>
      <c r="O32" s="5"/>
      <c r="P32" s="91"/>
      <c r="V32" s="11" t="s">
        <v>169</v>
      </c>
      <c r="W32" s="66"/>
      <c r="X32" s="11"/>
      <c r="Y32" s="77"/>
      <c r="Z32" s="77"/>
      <c r="AD32" s="2" t="s">
        <v>21</v>
      </c>
      <c r="AE32" s="179">
        <f>AE29+AE30+AE31</f>
        <v>760.4189</v>
      </c>
      <c r="AF32" s="179">
        <f>AF29+AF30+AF31</f>
        <v>-760.4189</v>
      </c>
      <c r="AG32" s="14" t="s">
        <v>177</v>
      </c>
    </row>
    <row r="33" spans="1:26" ht="12" customHeight="1">
      <c r="A33" s="1">
        <v>33</v>
      </c>
      <c r="B33" s="45"/>
      <c r="C33" s="39" t="s">
        <v>111</v>
      </c>
      <c r="D33" s="220">
        <f>SQRT(F33^2+G33^2)</f>
        <v>233.66666666666666</v>
      </c>
      <c r="E33" s="220">
        <f>ATAN2(F33,G33)*180/PI()</f>
        <v>119.99999999999997</v>
      </c>
      <c r="F33" s="79">
        <f>(F31+F30+F32)/3</f>
        <v>-116.83333333333327</v>
      </c>
      <c r="G33" s="79">
        <f>(G31+G30+G32)/3</f>
        <v>202.36126935096385</v>
      </c>
      <c r="H33" s="141"/>
      <c r="I33" s="11" t="s">
        <v>163</v>
      </c>
      <c r="J33" s="61">
        <f>M35</f>
        <v>-0.7955348758783992</v>
      </c>
      <c r="K33" s="63" t="s">
        <v>148</v>
      </c>
      <c r="L33" s="131" t="s">
        <v>149</v>
      </c>
      <c r="M33" s="36" t="s">
        <v>150</v>
      </c>
      <c r="N33" s="66"/>
      <c r="O33" s="93"/>
      <c r="P33" s="100"/>
      <c r="R33" s="173" t="s">
        <v>153</v>
      </c>
      <c r="S33" s="131" t="s">
        <v>167</v>
      </c>
      <c r="T33" s="190" t="s">
        <v>36</v>
      </c>
      <c r="U33" s="190" t="s">
        <v>38</v>
      </c>
      <c r="V33" s="191" t="s">
        <v>86</v>
      </c>
      <c r="W33" s="66"/>
      <c r="Z33" s="77"/>
    </row>
    <row r="34" spans="1:23" ht="12" customHeight="1">
      <c r="A34" s="1">
        <v>34</v>
      </c>
      <c r="B34" s="43"/>
      <c r="C34" s="3" t="s">
        <v>67</v>
      </c>
      <c r="D34" s="78">
        <f>D2</f>
        <v>232</v>
      </c>
      <c r="E34" s="78">
        <f>240+E2</f>
        <v>240</v>
      </c>
      <c r="F34" s="79">
        <f>COS(E34/180*PI())*D34</f>
        <v>-116.0000000000001</v>
      </c>
      <c r="G34" s="79">
        <f>SIN(E34/180*PI())*D34</f>
        <v>-200.9178936779897</v>
      </c>
      <c r="H34" s="166" t="s">
        <v>141</v>
      </c>
      <c r="I34" s="172" t="s">
        <v>152</v>
      </c>
      <c r="J34" s="202">
        <f>N35</f>
        <v>2212.550372330467</v>
      </c>
      <c r="K34" s="63" t="s">
        <v>129</v>
      </c>
      <c r="L34" s="131" t="s">
        <v>130</v>
      </c>
      <c r="M34" s="36" t="s">
        <v>151</v>
      </c>
      <c r="N34" s="172" t="s">
        <v>152</v>
      </c>
      <c r="P34" s="8" t="s">
        <v>176</v>
      </c>
      <c r="R34" s="8" t="s">
        <v>123</v>
      </c>
      <c r="S34" s="117">
        <f>S3*L27*COS((T3-M27)/180*PI())</f>
        <v>227.83207171570967</v>
      </c>
      <c r="T34" s="117">
        <f>MAX(S61:S132)</f>
        <v>471.2843</v>
      </c>
      <c r="U34" s="117">
        <f>MIN(S61:S132)</f>
        <v>-15.6199</v>
      </c>
      <c r="V34" s="117">
        <f>T34+U34</f>
        <v>455.6644</v>
      </c>
      <c r="W34" s="66"/>
    </row>
    <row r="35" spans="1:34" ht="12" customHeight="1">
      <c r="A35" s="1">
        <v>35</v>
      </c>
      <c r="B35" s="43" t="s">
        <v>40</v>
      </c>
      <c r="C35" s="3" t="s">
        <v>62</v>
      </c>
      <c r="D35" s="78">
        <f>D3</f>
        <v>234</v>
      </c>
      <c r="E35" s="78">
        <f>120+E3</f>
        <v>0</v>
      </c>
      <c r="F35" s="79">
        <f>COS(E35/180*PI())*D35</f>
        <v>234</v>
      </c>
      <c r="G35" s="79">
        <f>SIN(E35/180*PI())*D35</f>
        <v>0</v>
      </c>
      <c r="H35" s="166" t="s">
        <v>136</v>
      </c>
      <c r="I35" s="8" t="s">
        <v>170</v>
      </c>
      <c r="J35" s="6">
        <f>J34*3</f>
        <v>6637.651116991401</v>
      </c>
      <c r="K35" s="130">
        <f>S3*L3*COS((T3-M3)/180*PI())</f>
        <v>2214.2642777777787</v>
      </c>
      <c r="L35" s="137">
        <f>S27*L27*COS((T27-M27)/180*PI())</f>
        <v>-0.918370571433506</v>
      </c>
      <c r="M35" s="81">
        <f>D6*D12*COS((E6-E12)/180*PI())</f>
        <v>-0.7955348758783992</v>
      </c>
      <c r="N35" s="130">
        <f>K35+L35+M35</f>
        <v>2212.550372330467</v>
      </c>
      <c r="P35" s="146">
        <f>D2*D8*COS((E2-E8)/180*PI())</f>
        <v>2633.6640000000007</v>
      </c>
      <c r="R35" s="8" t="s">
        <v>124</v>
      </c>
      <c r="S35" s="117">
        <f>S4*L28*COS((T4-M28)/180*PI())</f>
        <v>-39.574274249021336</v>
      </c>
      <c r="T35" s="117">
        <f>MAX(T61:T132)</f>
        <v>203.8778</v>
      </c>
      <c r="U35" s="117">
        <f>MIN(T61:T132)</f>
        <v>-283.0264</v>
      </c>
      <c r="V35" s="117">
        <f>T35+U35</f>
        <v>-79.14860000000002</v>
      </c>
      <c r="W35" s="66"/>
      <c r="AG35" s="2" t="s">
        <v>165</v>
      </c>
      <c r="AH35" s="59"/>
    </row>
    <row r="36" spans="1:34" ht="12" customHeight="1">
      <c r="A36" s="1">
        <v>36</v>
      </c>
      <c r="B36" s="46"/>
      <c r="C36" s="38" t="s">
        <v>112</v>
      </c>
      <c r="D36" s="220">
        <f>SQRT(F36^2+G36^2)</f>
        <v>0.8819552142824487</v>
      </c>
      <c r="E36" s="220">
        <f>ATAN2(F36,G36)*180/PI()</f>
        <v>79.08502884043646</v>
      </c>
      <c r="F36" s="79">
        <f>ROUND(((F30+F35+F34)/3),3)</f>
        <v>0.167</v>
      </c>
      <c r="G36" s="79">
        <f>ROUND(((G30+G35+G34)/3),3)</f>
        <v>0.866</v>
      </c>
      <c r="H36" s="131"/>
      <c r="K36" s="130">
        <f>S4*L4*COS((T4-M4)/180*PI())</f>
        <v>2214.2642777777783</v>
      </c>
      <c r="L36" s="137">
        <f>S28*L28*COS((T28-M28)/180*PI())</f>
        <v>-0.9186133631030238</v>
      </c>
      <c r="M36" s="81">
        <f>D6*D12*COS((E6-E12)/180*PI())</f>
        <v>-0.7955348758783992</v>
      </c>
      <c r="N36" s="130">
        <f>K36+L36+M36</f>
        <v>2212.550129538797</v>
      </c>
      <c r="P36" s="146">
        <f>D3*D9*COS((E3-E9)/180*PI())</f>
        <v>2103.8940000000007</v>
      </c>
      <c r="R36" s="8" t="s">
        <v>125</v>
      </c>
      <c r="S36" s="192">
        <f>S5*L29*COS((T5-M29)/180*PI())</f>
        <v>-188.2577974666889</v>
      </c>
      <c r="T36" s="192">
        <f>MAX(U61:U132)</f>
        <v>55.1942</v>
      </c>
      <c r="U36" s="192">
        <f>MIN(U61:U132)</f>
        <v>-431.71</v>
      </c>
      <c r="V36" s="192">
        <f>T36+U36</f>
        <v>-376.51579999999996</v>
      </c>
      <c r="W36" s="66"/>
      <c r="AG36" s="201" t="s">
        <v>173</v>
      </c>
      <c r="AH36" s="100"/>
    </row>
    <row r="37" spans="1:34" ht="12" customHeight="1">
      <c r="A37" s="1">
        <v>37</v>
      </c>
      <c r="B37" s="43"/>
      <c r="C37" s="11" t="s">
        <v>116</v>
      </c>
      <c r="D37" s="78">
        <f>SQRT(F37^2+G37^2)</f>
        <v>234.99981133317272</v>
      </c>
      <c r="E37" s="78">
        <f>ATAN2(F37,G37)*180/PI()</f>
        <v>119.99993271440533</v>
      </c>
      <c r="F37" s="79">
        <f>F6+F33+F36</f>
        <v>-117.49966666666657</v>
      </c>
      <c r="G37" s="79">
        <f>G6+G33+G36</f>
        <v>203.5159444855587</v>
      </c>
      <c r="H37" s="131"/>
      <c r="K37" s="130">
        <f>S5*L5*COS((T5-M5)/180*PI())</f>
        <v>2214.264277777779</v>
      </c>
      <c r="L37" s="137">
        <f>S29*L29*COS((T29-M29)/180*PI())</f>
        <v>-0.9186065719680298</v>
      </c>
      <c r="M37" s="81">
        <f>D6*D12*COS((E6-E12)/180*PI())</f>
        <v>-0.7955348758783992</v>
      </c>
      <c r="N37" s="130">
        <f>K37+L37+M37</f>
        <v>2212.5501363299327</v>
      </c>
      <c r="P37" s="146">
        <f>D4*D10*COS((E4-E10)/180*PI())</f>
        <v>1900.0925</v>
      </c>
      <c r="R37" s="104" t="s">
        <v>21</v>
      </c>
      <c r="S37" s="175">
        <f>S34+S35+S36</f>
        <v>-5.684341886080801E-13</v>
      </c>
      <c r="T37" s="174">
        <f>MAX(V61:V132)</f>
        <v>730.3563</v>
      </c>
      <c r="U37" s="174">
        <f>MIN(V61:V131)</f>
        <v>-730.3563</v>
      </c>
      <c r="V37" s="176">
        <f>T37+U37</f>
        <v>0</v>
      </c>
      <c r="W37" s="66"/>
      <c r="AG37" s="105" t="s">
        <v>71</v>
      </c>
      <c r="AH37" s="112">
        <f>MAX(AK61:AK132)</f>
        <v>5625.238030440694</v>
      </c>
    </row>
    <row r="38" spans="1:34" ht="12" customHeight="1">
      <c r="A38" s="1">
        <v>38</v>
      </c>
      <c r="B38" s="180" t="s">
        <v>20</v>
      </c>
      <c r="C38" s="15"/>
      <c r="D38" s="85" t="s">
        <v>3</v>
      </c>
      <c r="E38" s="16" t="s">
        <v>54</v>
      </c>
      <c r="F38" s="85" t="s">
        <v>1</v>
      </c>
      <c r="G38" s="181" t="s">
        <v>2</v>
      </c>
      <c r="H38" s="131"/>
      <c r="I38" s="100"/>
      <c r="K38" s="157">
        <f>K35+K36+K37</f>
        <v>6642.792833333336</v>
      </c>
      <c r="L38" s="204">
        <f>L35+L36+L37</f>
        <v>-2.7555905065045594</v>
      </c>
      <c r="M38" s="205">
        <f>M35+M36+M37</f>
        <v>-2.3866046276351978</v>
      </c>
      <c r="N38" s="206">
        <f>N35+N36+N37</f>
        <v>6637.650638199197</v>
      </c>
      <c r="O38" s="207"/>
      <c r="P38" s="202">
        <f>P35+P36+P37</f>
        <v>6637.650500000001</v>
      </c>
      <c r="R38" s="7"/>
      <c r="S38" s="160"/>
      <c r="T38" s="79"/>
      <c r="U38" s="79"/>
      <c r="W38" s="66"/>
      <c r="AG38" s="106" t="s">
        <v>74</v>
      </c>
      <c r="AH38" s="122">
        <f>MIN(AK61:AK132)</f>
        <v>-357.90677050192846</v>
      </c>
    </row>
    <row r="39" spans="1:23" ht="12" customHeight="1">
      <c r="A39" s="1">
        <v>39</v>
      </c>
      <c r="B39" s="43"/>
      <c r="C39" s="11" t="s">
        <v>146</v>
      </c>
      <c r="D39" s="79">
        <f>SQRT(F39^2+G39^2)</f>
        <v>0</v>
      </c>
      <c r="E39" s="79" t="e">
        <f>ATAN2(F39,G39)*180/PI()</f>
        <v>#DIV/0!</v>
      </c>
      <c r="F39" s="79">
        <f>ROUND((F17+F25+F33),2)</f>
        <v>0</v>
      </c>
      <c r="G39" s="79">
        <f>ROUND((G17+G25+G33),2)</f>
        <v>0</v>
      </c>
      <c r="H39" s="131"/>
      <c r="I39" s="100"/>
      <c r="K39" s="66"/>
      <c r="O39" s="107" t="s">
        <v>52</v>
      </c>
      <c r="P39" s="109">
        <f>-((N38-P38))/P38*100</f>
        <v>-2.0820499067297597E-06</v>
      </c>
      <c r="W39" s="66"/>
    </row>
    <row r="40" spans="1:34" ht="12" customHeight="1">
      <c r="A40" s="1">
        <v>40</v>
      </c>
      <c r="B40" s="43"/>
      <c r="C40" s="11" t="s">
        <v>147</v>
      </c>
      <c r="D40" s="79">
        <f>SQRT(F40^2+G40^2)</f>
        <v>0</v>
      </c>
      <c r="E40" s="79" t="e">
        <f>ATAN2(F40,G40)*180/PI()</f>
        <v>#DIV/0!</v>
      </c>
      <c r="F40" s="79">
        <f>ROUND((F20+F28+F36),2)</f>
        <v>0</v>
      </c>
      <c r="G40" s="79">
        <f>ROUND((G20+G28+G36),2)</f>
        <v>0</v>
      </c>
      <c r="H40" s="131"/>
      <c r="I40" s="35"/>
      <c r="K40" s="66"/>
      <c r="W40" s="66"/>
      <c r="AG40" s="108" t="s">
        <v>184</v>
      </c>
      <c r="AH40" s="7"/>
    </row>
    <row r="41" spans="1:34" ht="12" customHeight="1">
      <c r="A41" s="1">
        <v>41</v>
      </c>
      <c r="B41" s="167" t="s">
        <v>4</v>
      </c>
      <c r="C41" s="51"/>
      <c r="D41" s="168" t="s">
        <v>0</v>
      </c>
      <c r="E41" s="169" t="s">
        <v>50</v>
      </c>
      <c r="F41" s="168" t="s">
        <v>1</v>
      </c>
      <c r="G41" s="170" t="s">
        <v>2</v>
      </c>
      <c r="H41" s="133"/>
      <c r="K41" s="66"/>
      <c r="T41" s="173" t="s">
        <v>153</v>
      </c>
      <c r="U41" s="63" t="s">
        <v>167</v>
      </c>
      <c r="V41" s="191" t="s">
        <v>86</v>
      </c>
      <c r="W41" s="66"/>
      <c r="AG41" s="105" t="s">
        <v>72</v>
      </c>
      <c r="AH41" s="112">
        <f>MAX(AL61:AL132)</f>
        <v>4694.662775687892</v>
      </c>
    </row>
    <row r="42" spans="1:34" ht="12" customHeight="1">
      <c r="A42" s="1">
        <v>42</v>
      </c>
      <c r="B42" s="47" t="s">
        <v>19</v>
      </c>
      <c r="C42" s="44" t="s">
        <v>5</v>
      </c>
      <c r="D42" s="120">
        <f>D8</f>
        <v>12.9</v>
      </c>
      <c r="E42" s="115">
        <f>E8</f>
        <v>-28.357636576327966</v>
      </c>
      <c r="F42" s="84">
        <f>COS(E42/180*PI())*D42</f>
        <v>11.352000000000002</v>
      </c>
      <c r="G42" s="84">
        <f>SIN(E42/180*PI())*D42</f>
        <v>-6.127160516911562</v>
      </c>
      <c r="H42" s="165" t="s">
        <v>135</v>
      </c>
      <c r="I42" s="224" t="s">
        <v>98</v>
      </c>
      <c r="J42" s="225"/>
      <c r="K42" s="66"/>
      <c r="T42" s="98" t="s">
        <v>126</v>
      </c>
      <c r="U42" s="99">
        <f>S27*L3*COS((T27-M3)/180*PI())</f>
        <v>-6.061643224369546</v>
      </c>
      <c r="V42" s="117">
        <f>U51+V51</f>
        <v>-12.1233</v>
      </c>
      <c r="W42" s="66"/>
      <c r="AG42" s="106" t="s">
        <v>75</v>
      </c>
      <c r="AH42" s="122">
        <f>MIN(AL61:AL132)</f>
        <v>-486.8721714963132</v>
      </c>
    </row>
    <row r="43" spans="1:34" ht="12" customHeight="1">
      <c r="A43" s="1">
        <v>43</v>
      </c>
      <c r="B43" s="43"/>
      <c r="C43" s="3" t="s">
        <v>14</v>
      </c>
      <c r="D43" s="61">
        <f>D9</f>
        <v>11.1</v>
      </c>
      <c r="E43" s="78">
        <f>120+E9</f>
        <v>-35.904068583317155</v>
      </c>
      <c r="F43" s="79">
        <f>COS(E43/180*PI())*D43</f>
        <v>8.991000000000001</v>
      </c>
      <c r="G43" s="79">
        <f>SIN(E43/180*PI())*D43</f>
        <v>-6.509371628659709</v>
      </c>
      <c r="H43" s="166" t="s">
        <v>136</v>
      </c>
      <c r="I43" s="140">
        <f>(D48/D45)*100</f>
        <v>9.139076920668977</v>
      </c>
      <c r="K43" s="66"/>
      <c r="T43" s="98" t="s">
        <v>127</v>
      </c>
      <c r="U43" s="99">
        <f>S28*L4*COS((T28-M4)/180*PI())</f>
        <v>-3.915645267310641</v>
      </c>
      <c r="V43" s="117">
        <f>U52+V52</f>
        <v>-7.8313</v>
      </c>
      <c r="W43" s="66"/>
      <c r="AH43" s="7"/>
    </row>
    <row r="44" spans="1:33" ht="12" customHeight="1">
      <c r="A44" s="1">
        <v>44</v>
      </c>
      <c r="B44" s="43" t="s">
        <v>41</v>
      </c>
      <c r="C44" s="3" t="s">
        <v>15</v>
      </c>
      <c r="D44" s="61">
        <f>D10</f>
        <v>10.3</v>
      </c>
      <c r="E44" s="78">
        <f>240+E10</f>
        <v>321.7206782620723</v>
      </c>
      <c r="F44" s="79">
        <f>COS(E44/180*PI())*D44</f>
        <v>8.085500000000001</v>
      </c>
      <c r="G44" s="79">
        <f>SIN(E44/180*PI())*D44</f>
        <v>-6.3808063557829415</v>
      </c>
      <c r="H44" s="166" t="s">
        <v>137</v>
      </c>
      <c r="I44" s="35"/>
      <c r="K44" s="66"/>
      <c r="T44" s="98" t="s">
        <v>128</v>
      </c>
      <c r="U44" s="99">
        <f>S29*L5*COS((T29-M5)/180*PI())</f>
        <v>9.97729453114049</v>
      </c>
      <c r="V44" s="192">
        <f>U53+V53</f>
        <v>19.9546</v>
      </c>
      <c r="W44" s="66"/>
      <c r="AG44" s="108" t="s">
        <v>174</v>
      </c>
    </row>
    <row r="45" spans="1:34" ht="12" customHeight="1">
      <c r="A45" s="1">
        <v>45</v>
      </c>
      <c r="B45" s="45"/>
      <c r="C45" s="39" t="s">
        <v>113</v>
      </c>
      <c r="D45" s="221">
        <f>SQRT(F45^2+G45^2)</f>
        <v>11.400968652439094</v>
      </c>
      <c r="E45" s="220">
        <f>ATAN2(F45,G45)*180/PI()</f>
        <v>-33.78067359126366</v>
      </c>
      <c r="F45" s="79">
        <f>(F42+F44+F43)/3</f>
        <v>9.47616666666667</v>
      </c>
      <c r="G45" s="79">
        <f>(G42+G44+G43)/3</f>
        <v>-6.3391128337847364</v>
      </c>
      <c r="H45" s="141"/>
      <c r="I45" s="35"/>
      <c r="K45" s="66"/>
      <c r="T45" s="177" t="s">
        <v>21</v>
      </c>
      <c r="U45" s="178">
        <f>U42+U43+U44</f>
        <v>6.039460302531552E-06</v>
      </c>
      <c r="V45" s="178">
        <f>V42+V43+V44</f>
        <v>0</v>
      </c>
      <c r="W45" s="66"/>
      <c r="AG45" s="105" t="s">
        <v>73</v>
      </c>
      <c r="AH45" s="112">
        <f>MAX(AM61:AM132)</f>
        <v>4319.503741714623</v>
      </c>
    </row>
    <row r="46" spans="1:34" ht="12" customHeight="1">
      <c r="A46" s="1">
        <v>46</v>
      </c>
      <c r="B46" s="43"/>
      <c r="C46" s="3" t="s">
        <v>12</v>
      </c>
      <c r="D46" s="61">
        <f>D9</f>
        <v>11.1</v>
      </c>
      <c r="E46" s="78">
        <f>240+E9</f>
        <v>84.09593141668284</v>
      </c>
      <c r="F46" s="79">
        <f>COS(E46/180*PI())*D46</f>
        <v>1.1417811930929944</v>
      </c>
      <c r="G46" s="79">
        <f>SIN(E46/180*PI())*D46</f>
        <v>11.041120219755745</v>
      </c>
      <c r="H46" s="166" t="s">
        <v>138</v>
      </c>
      <c r="I46" s="35"/>
      <c r="K46" s="66"/>
      <c r="U46" s="163" t="s">
        <v>39</v>
      </c>
      <c r="V46" s="161">
        <f>SUM(V140:V211)</f>
        <v>0.0012000000000291777</v>
      </c>
      <c r="W46" s="66"/>
      <c r="AG46" s="106" t="s">
        <v>76</v>
      </c>
      <c r="AH46" s="122">
        <f>MIN(AM61:AM132)</f>
        <v>-519.3163897877262</v>
      </c>
    </row>
    <row r="47" spans="1:34" ht="12" customHeight="1">
      <c r="A47" s="1">
        <v>47</v>
      </c>
      <c r="B47" s="43" t="s">
        <v>40</v>
      </c>
      <c r="C47" s="3" t="s">
        <v>16</v>
      </c>
      <c r="D47" s="61">
        <f>D10</f>
        <v>10.3</v>
      </c>
      <c r="E47" s="78">
        <f>120+E10</f>
        <v>201.72067826207225</v>
      </c>
      <c r="F47" s="79">
        <f>COS(E47/180*PI())*D47</f>
        <v>-9.568690400737237</v>
      </c>
      <c r="G47" s="79">
        <f>SIN(E47/180*PI())*D47</f>
        <v>-3.811845224407607</v>
      </c>
      <c r="H47" s="166" t="s">
        <v>139</v>
      </c>
      <c r="I47" s="8"/>
      <c r="K47" s="66"/>
      <c r="W47" s="66"/>
      <c r="AG47" s="100"/>
      <c r="AH47" s="36"/>
    </row>
    <row r="48" spans="1:34" ht="12" customHeight="1">
      <c r="A48" s="1">
        <v>48</v>
      </c>
      <c r="B48" s="46"/>
      <c r="C48" s="38" t="s">
        <v>114</v>
      </c>
      <c r="D48" s="221">
        <f>SQRT(F48^2+G48^2)</f>
        <v>1.041943294847766</v>
      </c>
      <c r="E48" s="220">
        <f>ATAN2(F48,G48)*180/PI()</f>
        <v>20.645384560822084</v>
      </c>
      <c r="F48" s="79">
        <f>(F42+F47+F46)/3</f>
        <v>0.9750302641185864</v>
      </c>
      <c r="G48" s="79">
        <f>(G42+G47+G46)/3</f>
        <v>0.367371492812192</v>
      </c>
      <c r="H48" s="131"/>
      <c r="I48" s="100"/>
      <c r="K48" s="66"/>
      <c r="V48" s="97"/>
      <c r="W48" s="66"/>
      <c r="AG48" s="102" t="s">
        <v>77</v>
      </c>
      <c r="AH48" s="88">
        <f>AH37-AH38</f>
        <v>5983.144800942623</v>
      </c>
    </row>
    <row r="49" spans="1:33" ht="12" customHeight="1">
      <c r="A49" s="1">
        <v>49</v>
      </c>
      <c r="B49" s="43"/>
      <c r="C49" s="11" t="s">
        <v>115</v>
      </c>
      <c r="D49" s="61">
        <f>SQRT(F49^2+G49^2)</f>
        <v>12.9</v>
      </c>
      <c r="E49" s="78">
        <f>ATAN2(F49,G49)*180/PI()</f>
        <v>-28.35763657632795</v>
      </c>
      <c r="F49" s="79">
        <f>F12+F45+F48</f>
        <v>11.352000000000004</v>
      </c>
      <c r="G49" s="79">
        <f>G12+G45+G48</f>
        <v>-6.127160516911559</v>
      </c>
      <c r="H49" s="131"/>
      <c r="K49" s="66"/>
      <c r="T49" s="13"/>
      <c r="U49" s="189"/>
      <c r="V49" s="11" t="s">
        <v>168</v>
      </c>
      <c r="W49" s="66"/>
      <c r="AG49" s="200"/>
    </row>
    <row r="50" spans="1:34" ht="12" customHeight="1">
      <c r="A50" s="1">
        <v>50</v>
      </c>
      <c r="B50" s="47" t="s">
        <v>18</v>
      </c>
      <c r="C50" s="44" t="s">
        <v>6</v>
      </c>
      <c r="D50" s="223">
        <f>D9</f>
        <v>11.1</v>
      </c>
      <c r="E50" s="222">
        <f>0+E9</f>
        <v>-155.90406858331716</v>
      </c>
      <c r="F50" s="85">
        <f>COS(E50/180*PI())*D50</f>
        <v>-10.132781193092995</v>
      </c>
      <c r="G50" s="85">
        <f>SIN(E50/180*PI())*D50</f>
        <v>-4.531748591096034</v>
      </c>
      <c r="H50" s="184" t="s">
        <v>140</v>
      </c>
      <c r="I50" s="224" t="s">
        <v>98</v>
      </c>
      <c r="J50" s="225"/>
      <c r="K50" s="66"/>
      <c r="T50" s="173" t="s">
        <v>153</v>
      </c>
      <c r="U50" s="108" t="s">
        <v>36</v>
      </c>
      <c r="V50" s="108" t="s">
        <v>38</v>
      </c>
      <c r="W50" s="66"/>
      <c r="AG50" s="103" t="s">
        <v>78</v>
      </c>
      <c r="AH50" s="199">
        <f>AH41-AH42</f>
        <v>5181.534947184205</v>
      </c>
    </row>
    <row r="51" spans="1:33" ht="12" customHeight="1">
      <c r="A51" s="1">
        <v>51</v>
      </c>
      <c r="B51" s="43"/>
      <c r="C51" s="3" t="s">
        <v>16</v>
      </c>
      <c r="D51" s="61">
        <f>D10</f>
        <v>10.3</v>
      </c>
      <c r="E51" s="78">
        <f>120+E10</f>
        <v>201.72067826207225</v>
      </c>
      <c r="F51" s="79">
        <f>COS(E51/180*PI())*D51</f>
        <v>-9.568690400737237</v>
      </c>
      <c r="G51" s="79">
        <f>SIN(E51/180*PI())*D51</f>
        <v>-3.811845224407607</v>
      </c>
      <c r="H51" s="166" t="s">
        <v>139</v>
      </c>
      <c r="I51" s="140">
        <f>(D56/D53)*100</f>
        <v>9.139076920668977</v>
      </c>
      <c r="K51" s="66"/>
      <c r="T51" s="98" t="s">
        <v>126</v>
      </c>
      <c r="U51" s="117">
        <f>MAX(S140:S211)</f>
        <v>3.9576</v>
      </c>
      <c r="V51" s="99">
        <f>MIN(S140:S211)</f>
        <v>-16.0809</v>
      </c>
      <c r="W51" s="66"/>
      <c r="AG51" s="200"/>
    </row>
    <row r="52" spans="1:34" ht="12" customHeight="1">
      <c r="A52" s="1">
        <v>52</v>
      </c>
      <c r="B52" s="43" t="s">
        <v>41</v>
      </c>
      <c r="C52" s="3" t="s">
        <v>11</v>
      </c>
      <c r="D52" s="61">
        <f>D8</f>
        <v>12.9</v>
      </c>
      <c r="E52" s="78">
        <f>240+E8</f>
        <v>211.64236342367204</v>
      </c>
      <c r="F52" s="79">
        <f>COS(E52/180*PI())*D52</f>
        <v>-10.982276660710404</v>
      </c>
      <c r="G52" s="79">
        <f>SIN(E52/180*PI())*D52</f>
        <v>-6.767540125305173</v>
      </c>
      <c r="H52" s="166" t="s">
        <v>141</v>
      </c>
      <c r="I52" s="35"/>
      <c r="K52" s="66"/>
      <c r="T52" s="98" t="s">
        <v>127</v>
      </c>
      <c r="U52" s="117">
        <f>MAX(T140:T211)</f>
        <v>6.1063</v>
      </c>
      <c r="V52" s="99">
        <f>MIN(T140:T211)</f>
        <v>-13.9376</v>
      </c>
      <c r="W52" s="66"/>
      <c r="AG52" s="104" t="s">
        <v>79</v>
      </c>
      <c r="AH52" s="85">
        <f>AH45-AH46</f>
        <v>4838.820131502349</v>
      </c>
    </row>
    <row r="53" spans="1:23" ht="12" customHeight="1">
      <c r="A53" s="1">
        <v>53</v>
      </c>
      <c r="B53" s="45"/>
      <c r="C53" s="39" t="s">
        <v>117</v>
      </c>
      <c r="D53" s="221">
        <f>SQRT(F53^2+G53^2)</f>
        <v>11.400968652439094</v>
      </c>
      <c r="E53" s="220">
        <f>ATAN2(F53,G53)*180/PI()</f>
        <v>-153.78067359126368</v>
      </c>
      <c r="F53" s="79">
        <f>(F52+F51+F50)/3</f>
        <v>-10.22791608484688</v>
      </c>
      <c r="G53" s="79">
        <f>(G52+G51+G50)/3</f>
        <v>-5.037044646936271</v>
      </c>
      <c r="H53" s="141"/>
      <c r="I53" s="100"/>
      <c r="K53" s="66"/>
      <c r="T53" s="98" t="s">
        <v>128</v>
      </c>
      <c r="U53" s="117">
        <f>MAX(U140:U211)</f>
        <v>19.9987</v>
      </c>
      <c r="V53" s="99">
        <f>MIN(U140:U211)</f>
        <v>-0.0441</v>
      </c>
      <c r="W53" s="66"/>
    </row>
    <row r="54" spans="1:23" ht="12" customHeight="1">
      <c r="A54" s="1">
        <v>54</v>
      </c>
      <c r="B54" s="43"/>
      <c r="C54" s="3" t="s">
        <v>15</v>
      </c>
      <c r="D54" s="61">
        <f>D10</f>
        <v>10.3</v>
      </c>
      <c r="E54" s="78">
        <f>240+E10</f>
        <v>321.7206782620723</v>
      </c>
      <c r="F54" s="79">
        <f>COS(E54/180*PI())*D54</f>
        <v>8.085500000000001</v>
      </c>
      <c r="G54" s="79">
        <f>SIN(E54/180*PI())*D54</f>
        <v>-6.3808063557829415</v>
      </c>
      <c r="H54" s="166" t="s">
        <v>137</v>
      </c>
      <c r="I54" s="100"/>
      <c r="K54" s="66"/>
      <c r="T54" s="177" t="s">
        <v>21</v>
      </c>
      <c r="U54" s="174">
        <f>MAX(V140:V211)</f>
        <v>30.0626</v>
      </c>
      <c r="V54" s="174">
        <f>MIN(V140:V211)</f>
        <v>-30.0626</v>
      </c>
      <c r="W54" s="66"/>
    </row>
    <row r="55" spans="1:23" ht="12" customHeight="1">
      <c r="A55" s="1">
        <v>55</v>
      </c>
      <c r="B55" s="43" t="s">
        <v>40</v>
      </c>
      <c r="C55" s="3" t="s">
        <v>13</v>
      </c>
      <c r="D55" s="61">
        <f>D8</f>
        <v>12.9</v>
      </c>
      <c r="E55" s="78">
        <f>120+E8</f>
        <v>91.64236342367204</v>
      </c>
      <c r="F55" s="79">
        <f>COS(E55/180*PI())*D55</f>
        <v>-0.3697233392895948</v>
      </c>
      <c r="G55" s="79">
        <f>SIN(E55/180*PI())*D55</f>
        <v>12.89470064221673</v>
      </c>
      <c r="H55" s="166" t="s">
        <v>142</v>
      </c>
      <c r="I55" s="100"/>
      <c r="K55" s="66"/>
      <c r="W55" s="66"/>
    </row>
    <row r="56" spans="1:23" ht="12" customHeight="1">
      <c r="A56" s="1">
        <v>56</v>
      </c>
      <c r="B56" s="46"/>
      <c r="C56" s="38" t="s">
        <v>118</v>
      </c>
      <c r="D56" s="221">
        <f>SQRT(F56^2+G56^2)</f>
        <v>1.041943294847766</v>
      </c>
      <c r="E56" s="220">
        <f>ATAN2(F56,G56)*180/PI()</f>
        <v>140.645384560822</v>
      </c>
      <c r="F56" s="79">
        <f>(F55+F54+F50)/3</f>
        <v>-0.805668177460863</v>
      </c>
      <c r="G56" s="79">
        <f>(G55+G54+G50)/3</f>
        <v>0.6607152317792515</v>
      </c>
      <c r="H56" s="131"/>
      <c r="I56" s="100"/>
      <c r="K56" s="66"/>
      <c r="W56" s="66"/>
    </row>
    <row r="57" spans="1:23" ht="12" customHeight="1">
      <c r="A57" s="1">
        <v>57</v>
      </c>
      <c r="B57" s="43"/>
      <c r="C57" s="11" t="s">
        <v>119</v>
      </c>
      <c r="D57" s="61">
        <f>SQRT(F57^2+G57^2)</f>
        <v>11.1</v>
      </c>
      <c r="E57" s="78">
        <f>ATAN2(F57,G57)*180/PI()</f>
        <v>-155.90406858331716</v>
      </c>
      <c r="F57" s="79">
        <f>F12+F53+F56</f>
        <v>-10.132781193092995</v>
      </c>
      <c r="G57" s="79">
        <f>G12+G53+G56</f>
        <v>-4.531748591096034</v>
      </c>
      <c r="H57" s="131"/>
      <c r="I57" s="100"/>
      <c r="K57" s="66"/>
      <c r="W57" s="66"/>
    </row>
    <row r="58" spans="1:34" ht="12" customHeight="1">
      <c r="A58" s="1">
        <v>58</v>
      </c>
      <c r="I58" s="100"/>
      <c r="K58" s="69"/>
      <c r="W58" s="6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</row>
    <row r="59" spans="1:22" ht="12" customHeight="1">
      <c r="A59" s="1">
        <v>59</v>
      </c>
      <c r="B59" s="47" t="s">
        <v>17</v>
      </c>
      <c r="C59" s="44" t="s">
        <v>7</v>
      </c>
      <c r="D59" s="223">
        <f>D10</f>
        <v>10.3</v>
      </c>
      <c r="E59" s="222">
        <f>0+E10</f>
        <v>81.72067826207225</v>
      </c>
      <c r="F59" s="85">
        <f>COS(E59/180*PI())*D59</f>
        <v>1.4831904007372363</v>
      </c>
      <c r="G59" s="85">
        <f>SIN(E59/180*PI())*D59</f>
        <v>10.192651580190551</v>
      </c>
      <c r="H59" s="184" t="s">
        <v>143</v>
      </c>
      <c r="I59" s="139" t="s">
        <v>98</v>
      </c>
      <c r="K59" s="123" t="s">
        <v>40</v>
      </c>
      <c r="L59" s="29"/>
      <c r="M59" s="29"/>
      <c r="N59" s="29"/>
      <c r="O59" s="29" t="s">
        <v>41</v>
      </c>
      <c r="P59" s="29"/>
      <c r="Q59" s="30"/>
      <c r="R59" s="30"/>
      <c r="S59" s="17"/>
      <c r="T59" s="17"/>
      <c r="U59" s="17"/>
      <c r="V59" s="17"/>
    </row>
    <row r="60" spans="1:42" ht="12" customHeight="1">
      <c r="A60" s="1">
        <v>60</v>
      </c>
      <c r="B60" s="43"/>
      <c r="C60" s="3" t="s">
        <v>13</v>
      </c>
      <c r="D60" s="61">
        <f>D8</f>
        <v>12.9</v>
      </c>
      <c r="E60" s="78">
        <f>120+E8</f>
        <v>91.64236342367204</v>
      </c>
      <c r="F60" s="79">
        <f>COS(E60/180*PI())*D60</f>
        <v>-0.3697233392895948</v>
      </c>
      <c r="G60" s="79">
        <f>SIN(E60/180*PI())*D60</f>
        <v>12.89470064221673</v>
      </c>
      <c r="H60" s="166" t="s">
        <v>142</v>
      </c>
      <c r="I60" s="140">
        <f>(D65/D62)*100</f>
        <v>9.139076920668984</v>
      </c>
      <c r="J60" s="7" t="s">
        <v>23</v>
      </c>
      <c r="K60" s="124" t="s">
        <v>55</v>
      </c>
      <c r="L60" s="13" t="s">
        <v>56</v>
      </c>
      <c r="M60" s="13" t="s">
        <v>58</v>
      </c>
      <c r="N60" s="18" t="s">
        <v>21</v>
      </c>
      <c r="O60" s="13" t="s">
        <v>57</v>
      </c>
      <c r="P60" s="13" t="s">
        <v>59</v>
      </c>
      <c r="Q60" s="13" t="s">
        <v>60</v>
      </c>
      <c r="R60" s="18" t="s">
        <v>21</v>
      </c>
      <c r="S60" s="13" t="s">
        <v>32</v>
      </c>
      <c r="T60" s="13" t="s">
        <v>33</v>
      </c>
      <c r="U60" s="13" t="s">
        <v>34</v>
      </c>
      <c r="V60" s="18" t="s">
        <v>35</v>
      </c>
      <c r="W60" s="7" t="s">
        <v>46</v>
      </c>
      <c r="X60" s="7" t="s">
        <v>47</v>
      </c>
      <c r="Y60" s="7" t="s">
        <v>48</v>
      </c>
      <c r="Z60" s="55" t="s">
        <v>49</v>
      </c>
      <c r="AC60" s="101" t="s">
        <v>25</v>
      </c>
      <c r="AD60" s="101" t="s">
        <v>26</v>
      </c>
      <c r="AE60" s="101" t="s">
        <v>27</v>
      </c>
      <c r="AF60" s="101" t="s">
        <v>21</v>
      </c>
      <c r="AG60" s="101" t="s">
        <v>29</v>
      </c>
      <c r="AH60" s="101" t="s">
        <v>30</v>
      </c>
      <c r="AI60" s="101" t="s">
        <v>31</v>
      </c>
      <c r="AJ60" s="101" t="s">
        <v>21</v>
      </c>
      <c r="AK60" s="101" t="s">
        <v>32</v>
      </c>
      <c r="AL60" s="101" t="s">
        <v>33</v>
      </c>
      <c r="AM60" s="101" t="s">
        <v>34</v>
      </c>
      <c r="AN60" s="101" t="s">
        <v>35</v>
      </c>
      <c r="AP60" s="7" t="s">
        <v>70</v>
      </c>
    </row>
    <row r="61" spans="1:42" ht="12" customHeight="1">
      <c r="A61" s="1">
        <v>61</v>
      </c>
      <c r="B61" s="43" t="s">
        <v>41</v>
      </c>
      <c r="C61" s="3" t="s">
        <v>12</v>
      </c>
      <c r="D61" s="61">
        <f>D9</f>
        <v>11.1</v>
      </c>
      <c r="E61" s="78">
        <f>240+E9</f>
        <v>84.09593141668284</v>
      </c>
      <c r="F61" s="79">
        <f>COS(E61/180*PI())*D61</f>
        <v>1.1417811930929944</v>
      </c>
      <c r="G61" s="79">
        <f>SIN(E61/180*PI())*D61</f>
        <v>11.041120219755745</v>
      </c>
      <c r="H61" s="166" t="s">
        <v>138</v>
      </c>
      <c r="I61" s="100"/>
      <c r="J61" s="13">
        <v>0</v>
      </c>
      <c r="K61" s="125">
        <f aca="true" t="shared" si="1" ref="K61:K92">$L$27*1.414214*SIN(($M$27+J61)/180*PI())</f>
        <v>0.5195419083359013</v>
      </c>
      <c r="L61" s="5">
        <f aca="true" t="shared" si="2" ref="L61:L92">$L$28*1.414214*SIN(($M$28+J61)/180*PI())</f>
        <v>0.9343927307954627</v>
      </c>
      <c r="M61" s="5">
        <f aca="true" t="shared" si="3" ref="M61:M92">$L$29*1.414214*SIN(($M$29+J61)/180*PI())</f>
        <v>-1.453934639131364</v>
      </c>
      <c r="N61" s="5">
        <f aca="true" t="shared" si="4" ref="N61:N119">K61+L61+M61</f>
        <v>0</v>
      </c>
      <c r="O61" s="13">
        <f aca="true" t="shared" si="5" ref="O61:O92">$S$3*1.414214*SIN(($T$3+J61)/180*PI())</f>
        <v>-2.7144412853158852E-14</v>
      </c>
      <c r="P61" s="13">
        <f aca="true" t="shared" si="6" ref="P61:P92">$S$4*1.414214*SIN(($T$4+J61)/180*PI())</f>
        <v>-286.18214017390386</v>
      </c>
      <c r="Q61" s="13">
        <f aca="true" t="shared" si="7" ref="Q61:Q92">$S$5*1.414214*SIN(($T$5+J61)/180*PI())</f>
        <v>286.1821401739041</v>
      </c>
      <c r="R61" s="13">
        <f>O61+P61+Q61</f>
        <v>0</v>
      </c>
      <c r="S61" s="13">
        <f>ROUND((K61*O61),4)</f>
        <v>0</v>
      </c>
      <c r="T61" s="13">
        <f>ROUND((L61*P61),4)</f>
        <v>-267.4065</v>
      </c>
      <c r="U61" s="13">
        <f>ROUND((M61*Q61),4)</f>
        <v>-416.0901</v>
      </c>
      <c r="V61" s="13">
        <f>ROUND((S61+T61+U61),4)</f>
        <v>-683.4966</v>
      </c>
      <c r="W61" s="13">
        <f>K61*(O79-O61)</f>
        <v>171.68505056303306</v>
      </c>
      <c r="X61" s="13">
        <f>L61*(P79-P61)</f>
        <v>113.01929008634869</v>
      </c>
      <c r="Y61" s="13">
        <f>M61*(Q79-Q61)</f>
        <v>656.3198733567381</v>
      </c>
      <c r="Z61" s="13">
        <f>W61+X61+Y61</f>
        <v>941.0242140061198</v>
      </c>
      <c r="AA61" s="57"/>
      <c r="AC61" s="5">
        <f aca="true" t="shared" si="8" ref="AC61:AC92">$D$8*1.414214*SIN(($E$8+J61)/180*PI())</f>
        <v>-8.665116183263569</v>
      </c>
      <c r="AD61" s="5">
        <f aca="true" t="shared" si="9" ref="AD61:AD92">$D$9*1.414214*SIN(($E$9+J61)/180*PI())</f>
        <v>-6.408862302008287</v>
      </c>
      <c r="AE61" s="5">
        <f aca="true" t="shared" si="10" ref="AE61:AE92">$D$10*1.414214*SIN(($E$10+J61)/180*PI())</f>
        <v>14.414590561827602</v>
      </c>
      <c r="AF61" s="5">
        <f aca="true" t="shared" si="11" ref="AF61:AF119">AC61+AD61+AE61</f>
        <v>-0.6593879234442532</v>
      </c>
      <c r="AG61" s="13">
        <f aca="true" t="shared" si="12" ref="AG61:AG92">$D$2*1.414214*SIN(($E$2+J61)/180*PI())</f>
        <v>0</v>
      </c>
      <c r="AH61" s="13">
        <f aca="true" t="shared" si="13" ref="AH61:AH92">$D$3*1.414214*SIN(($E$3+J61)/180*PI())</f>
        <v>-286.5903885906999</v>
      </c>
      <c r="AI61" s="13">
        <f aca="true" t="shared" si="14" ref="AI61:AI92">$D$4*1.414214*SIN(($E$4+J61)/180*PI())</f>
        <v>287.8151338410875</v>
      </c>
      <c r="AJ61" s="13">
        <f>AG61+AH61+AI61</f>
        <v>1.2247452503876275</v>
      </c>
      <c r="AK61" s="79">
        <f>AC61*AG61</f>
        <v>0</v>
      </c>
      <c r="AL61" s="79">
        <f>AD61*AH61</f>
        <v>1836.7183375568425</v>
      </c>
      <c r="AM61" s="79">
        <f>AE61*AI61</f>
        <v>4148.737311816888</v>
      </c>
      <c r="AN61" s="79">
        <f>AK61+AL61+AM61</f>
        <v>5985.455649373731</v>
      </c>
      <c r="AO61" s="77">
        <f aca="true" t="shared" si="15" ref="AO61:AO92">V61+V140</f>
        <v>-654.3163</v>
      </c>
      <c r="AP61" s="77">
        <f>$K$38+$L$38+$M$38</f>
        <v>6637.650638199196</v>
      </c>
    </row>
    <row r="62" spans="1:42" ht="12" customHeight="1">
      <c r="A62" s="1">
        <v>62</v>
      </c>
      <c r="B62" s="45"/>
      <c r="C62" s="37" t="s">
        <v>120</v>
      </c>
      <c r="D62" s="221">
        <f>SQRT(F62^2+G62^2)</f>
        <v>11.400968652439094</v>
      </c>
      <c r="E62" s="220">
        <f>ATAN2(F62,G62)*180/PI()</f>
        <v>86.21932640873634</v>
      </c>
      <c r="F62" s="79">
        <f>(F60+F59+F61)/3</f>
        <v>0.751749418180212</v>
      </c>
      <c r="G62" s="79">
        <f>(G60+G59+G61)/3</f>
        <v>11.37615748072101</v>
      </c>
      <c r="H62" s="141"/>
      <c r="I62" s="100"/>
      <c r="J62" s="13">
        <v>5</v>
      </c>
      <c r="K62" s="125">
        <f t="shared" si="1"/>
        <v>0.6377440745660536</v>
      </c>
      <c r="L62" s="5">
        <f t="shared" si="2"/>
        <v>0.8315329452732454</v>
      </c>
      <c r="M62" s="5">
        <f t="shared" si="3"/>
        <v>-1.4692770198392988</v>
      </c>
      <c r="N62" s="5">
        <f t="shared" si="4"/>
        <v>0</v>
      </c>
      <c r="O62" s="13">
        <f t="shared" si="5"/>
        <v>28.801022324489903</v>
      </c>
      <c r="P62" s="13">
        <f t="shared" si="6"/>
        <v>-299.49364189203675</v>
      </c>
      <c r="Q62" s="13">
        <f t="shared" si="7"/>
        <v>270.69261956754696</v>
      </c>
      <c r="R62" s="13">
        <f>ROUND((O62+P62+Q62),7)</f>
        <v>0</v>
      </c>
      <c r="S62" s="13">
        <f aca="true" t="shared" si="16" ref="S62:S125">ROUND((K62*O62),4)</f>
        <v>18.3677</v>
      </c>
      <c r="T62" s="13">
        <f aca="true" t="shared" si="17" ref="T62:T125">ROUND((L62*P62),4)</f>
        <v>-249.0388</v>
      </c>
      <c r="U62" s="13">
        <f aca="true" t="shared" si="18" ref="U62:U125">ROUND((M62*Q62),4)</f>
        <v>-397.7224</v>
      </c>
      <c r="V62" s="13">
        <f aca="true" t="shared" si="19" ref="V62:V125">ROUND((S62+T62+U62),4)</f>
        <v>-628.3935</v>
      </c>
      <c r="W62" s="13">
        <f aca="true" t="shared" si="20" ref="W62:W114">K62*(O80-O62)</f>
        <v>191.57587694075568</v>
      </c>
      <c r="X62" s="13">
        <f aca="true" t="shared" si="21" ref="X62:X114">L62*(P80-P62)</f>
        <v>132.91011646407142</v>
      </c>
      <c r="Y62" s="13">
        <f aca="true" t="shared" si="22" ref="Y62:Y114">M62*(Q80-Q62)</f>
        <v>676.2106997344606</v>
      </c>
      <c r="Z62" s="13">
        <f aca="true" t="shared" si="23" ref="Z62:Z125">W62+X62+Y62</f>
        <v>1000.6966931392877</v>
      </c>
      <c r="AA62" s="57"/>
      <c r="AC62" s="5">
        <f t="shared" si="8"/>
        <v>-7.232930794006551</v>
      </c>
      <c r="AD62" s="5">
        <f t="shared" si="9"/>
        <v>-7.633409556266604</v>
      </c>
      <c r="AE62" s="5">
        <f t="shared" si="10"/>
        <v>14.542552101599632</v>
      </c>
      <c r="AF62" s="5">
        <f t="shared" si="11"/>
        <v>-0.32378824867352307</v>
      </c>
      <c r="AG62" s="13">
        <f t="shared" si="12"/>
        <v>28.595594205199703</v>
      </c>
      <c r="AH62" s="13">
        <f t="shared" si="13"/>
        <v>-299.9208796122823</v>
      </c>
      <c r="AI62" s="13">
        <f t="shared" si="14"/>
        <v>272.23722795309646</v>
      </c>
      <c r="AJ62" s="13">
        <f>ROUND((AG62+AH62+AI62),7)</f>
        <v>0.9119425</v>
      </c>
      <c r="AK62" s="79">
        <f aca="true" t="shared" si="24" ref="AK62:AK125">AC62*AG62</f>
        <v>-206.8299538997042</v>
      </c>
      <c r="AL62" s="79">
        <f aca="true" t="shared" si="25" ref="AL62:AL125">AD62*AH62</f>
        <v>2289.418908556281</v>
      </c>
      <c r="AM62" s="79">
        <f aca="true" t="shared" si="26" ref="AM62:AM125">AE62*AI62</f>
        <v>3959.0240715029613</v>
      </c>
      <c r="AN62" s="79">
        <f aca="true" t="shared" si="27" ref="AN62:AN125">AK62+AL62+AM62</f>
        <v>6041.613026159538</v>
      </c>
      <c r="AO62" s="77">
        <f t="shared" si="15"/>
        <v>-598.3309</v>
      </c>
      <c r="AP62" s="77">
        <f aca="true" t="shared" si="28" ref="AP62:AP125">$K$38+$L$38+$M$38</f>
        <v>6637.650638199196</v>
      </c>
    </row>
    <row r="63" spans="1:42" ht="12" customHeight="1">
      <c r="A63" s="1">
        <v>63</v>
      </c>
      <c r="B63" s="43"/>
      <c r="C63" s="3" t="s">
        <v>11</v>
      </c>
      <c r="D63" s="61">
        <f>D8</f>
        <v>12.9</v>
      </c>
      <c r="E63" s="78">
        <f>240+E8</f>
        <v>211.64236342367204</v>
      </c>
      <c r="F63" s="79">
        <f>COS(E63/180*PI())*D63</f>
        <v>-10.982276660710404</v>
      </c>
      <c r="G63" s="79">
        <f>SIN(E63/180*PI())*D63</f>
        <v>-6.767540125305173</v>
      </c>
      <c r="H63" s="166" t="s">
        <v>141</v>
      </c>
      <c r="I63" s="100"/>
      <c r="J63" s="13">
        <v>10</v>
      </c>
      <c r="K63" s="125">
        <f t="shared" si="1"/>
        <v>0.7510926233083577</v>
      </c>
      <c r="L63" s="5">
        <f t="shared" si="2"/>
        <v>0.7223446919441786</v>
      </c>
      <c r="M63" s="5">
        <f t="shared" si="3"/>
        <v>-1.4734373152525355</v>
      </c>
      <c r="N63" s="5">
        <f t="shared" si="4"/>
        <v>0</v>
      </c>
      <c r="O63" s="13">
        <f t="shared" si="5"/>
        <v>57.38285147855771</v>
      </c>
      <c r="P63" s="13">
        <f t="shared" si="6"/>
        <v>-310.52581615616594</v>
      </c>
      <c r="Q63" s="13">
        <f t="shared" si="7"/>
        <v>253.14296467760838</v>
      </c>
      <c r="R63" s="13">
        <f aca="true" t="shared" si="29" ref="R63:R126">ROUND((O63+P63+Q63),7)</f>
        <v>0</v>
      </c>
      <c r="S63" s="13">
        <f t="shared" si="16"/>
        <v>43.0998</v>
      </c>
      <c r="T63" s="13">
        <f t="shared" si="17"/>
        <v>-224.3067</v>
      </c>
      <c r="U63" s="13">
        <f t="shared" si="18"/>
        <v>-372.9903</v>
      </c>
      <c r="V63" s="13">
        <f t="shared" si="19"/>
        <v>-554.1972</v>
      </c>
      <c r="W63" s="13">
        <f t="shared" si="20"/>
        <v>201.3314824371192</v>
      </c>
      <c r="X63" s="13">
        <f t="shared" si="21"/>
        <v>142.66572196043506</v>
      </c>
      <c r="Y63" s="13">
        <f t="shared" si="22"/>
        <v>685.9663052308242</v>
      </c>
      <c r="Z63" s="13">
        <f t="shared" si="23"/>
        <v>1029.9635096283785</v>
      </c>
      <c r="AA63" s="57"/>
      <c r="AC63" s="5">
        <f t="shared" si="8"/>
        <v>-5.745698434044121</v>
      </c>
      <c r="AD63" s="5">
        <f t="shared" si="9"/>
        <v>-8.799861954623028</v>
      </c>
      <c r="AE63" s="5">
        <f t="shared" si="10"/>
        <v>14.559836038845452</v>
      </c>
      <c r="AF63" s="5">
        <f t="shared" si="11"/>
        <v>0.014275650178303678</v>
      </c>
      <c r="AG63" s="13">
        <f t="shared" si="12"/>
        <v>56.973558672005964</v>
      </c>
      <c r="AH63" s="13">
        <f t="shared" si="13"/>
        <v>-310.9687916428367</v>
      </c>
      <c r="AI63" s="13">
        <f t="shared" si="14"/>
        <v>254.5874323790497</v>
      </c>
      <c r="AJ63" s="13">
        <f aca="true" t="shared" si="30" ref="AJ63:AJ126">ROUND((AG63+AH63+AI63),7)</f>
        <v>0.5921994</v>
      </c>
      <c r="AK63" s="79">
        <f t="shared" si="24"/>
        <v>-327.3528868436655</v>
      </c>
      <c r="AL63" s="79">
        <f t="shared" si="25"/>
        <v>2736.482438652894</v>
      </c>
      <c r="AM63" s="79">
        <f t="shared" si="26"/>
        <v>3706.751272989617</v>
      </c>
      <c r="AN63" s="79">
        <f t="shared" si="27"/>
        <v>6115.880824798845</v>
      </c>
      <c r="AO63" s="77">
        <f t="shared" si="15"/>
        <v>-524.1655</v>
      </c>
      <c r="AP63" s="77">
        <f t="shared" si="28"/>
        <v>6637.650638199196</v>
      </c>
    </row>
    <row r="64" spans="1:42" ht="12" customHeight="1">
      <c r="A64" s="1">
        <v>64</v>
      </c>
      <c r="B64" s="43" t="s">
        <v>40</v>
      </c>
      <c r="C64" s="3" t="s">
        <v>14</v>
      </c>
      <c r="D64" s="61">
        <f>D9</f>
        <v>11.1</v>
      </c>
      <c r="E64" s="78">
        <f>120+E9</f>
        <v>-35.904068583317155</v>
      </c>
      <c r="F64" s="79">
        <f>COS(E64/180*PI())*D64</f>
        <v>8.991000000000001</v>
      </c>
      <c r="G64" s="79">
        <f>SIN(E64/180*PI())*D64</f>
        <v>-6.509371628659709</v>
      </c>
      <c r="H64" s="166" t="s">
        <v>136</v>
      </c>
      <c r="I64" s="100"/>
      <c r="J64" s="13">
        <v>15</v>
      </c>
      <c r="K64" s="125">
        <f t="shared" si="1"/>
        <v>0.8587249036651593</v>
      </c>
      <c r="L64" s="5">
        <f t="shared" si="2"/>
        <v>0.6076589593457665</v>
      </c>
      <c r="M64" s="5">
        <f t="shared" si="3"/>
        <v>-1.466383863010925</v>
      </c>
      <c r="N64" s="5">
        <f t="shared" si="4"/>
        <v>0</v>
      </c>
      <c r="O64" s="13">
        <f t="shared" si="5"/>
        <v>85.52796248416065</v>
      </c>
      <c r="P64" s="13">
        <f t="shared" si="6"/>
        <v>-319.1947014587325</v>
      </c>
      <c r="Q64" s="13">
        <f t="shared" si="7"/>
        <v>233.66673897457196</v>
      </c>
      <c r="R64" s="13">
        <f t="shared" si="29"/>
        <v>0</v>
      </c>
      <c r="S64" s="13">
        <f t="shared" si="16"/>
        <v>73.445</v>
      </c>
      <c r="T64" s="13">
        <f t="shared" si="17"/>
        <v>-193.9615</v>
      </c>
      <c r="U64" s="13">
        <f t="shared" si="18"/>
        <v>-342.6451</v>
      </c>
      <c r="V64" s="13">
        <f t="shared" si="19"/>
        <v>-463.1616</v>
      </c>
      <c r="W64" s="13">
        <f t="shared" si="20"/>
        <v>200.65544791569118</v>
      </c>
      <c r="X64" s="13">
        <f t="shared" si="21"/>
        <v>141.98968743900713</v>
      </c>
      <c r="Y64" s="13">
        <f t="shared" si="22"/>
        <v>685.290270709396</v>
      </c>
      <c r="Z64" s="13">
        <f t="shared" si="23"/>
        <v>1027.9354060640944</v>
      </c>
      <c r="AA64" s="57"/>
      <c r="AC64" s="5">
        <f t="shared" si="8"/>
        <v>-4.214737839651044</v>
      </c>
      <c r="AD64" s="5">
        <f t="shared" si="9"/>
        <v>-9.899342090002841</v>
      </c>
      <c r="AE64" s="5">
        <f t="shared" si="10"/>
        <v>14.46631083236629</v>
      </c>
      <c r="AF64" s="5">
        <f t="shared" si="11"/>
        <v>0.3522309027124031</v>
      </c>
      <c r="AG64" s="13">
        <f t="shared" si="12"/>
        <v>84.91791995574297</v>
      </c>
      <c r="AH64" s="13">
        <f t="shared" si="13"/>
        <v>-319.65004340089905</v>
      </c>
      <c r="AI64" s="13">
        <f t="shared" si="14"/>
        <v>235.0000727205038</v>
      </c>
      <c r="AJ64" s="13">
        <f t="shared" si="30"/>
        <v>0.2679493</v>
      </c>
      <c r="AK64" s="79">
        <f t="shared" si="24"/>
        <v>-357.90677050192846</v>
      </c>
      <c r="AL64" s="79">
        <f t="shared" si="25"/>
        <v>3164.325128709755</v>
      </c>
      <c r="AM64" s="79">
        <f t="shared" si="26"/>
        <v>3399.5840976034897</v>
      </c>
      <c r="AN64" s="79">
        <f t="shared" si="27"/>
        <v>6206.002455811316</v>
      </c>
      <c r="AO64" s="77">
        <f t="shared" si="15"/>
        <v>-434.0734</v>
      </c>
      <c r="AP64" s="77">
        <f t="shared" si="28"/>
        <v>6637.650638199196</v>
      </c>
    </row>
    <row r="65" spans="1:42" ht="12" customHeight="1">
      <c r="A65" s="1">
        <v>65</v>
      </c>
      <c r="B65" s="46"/>
      <c r="C65" s="38" t="s">
        <v>121</v>
      </c>
      <c r="D65" s="221">
        <f>SQRT(F65^2+G65^2)</f>
        <v>1.041943294847767</v>
      </c>
      <c r="E65" s="220">
        <f>ATAN2(F65,G65)*180/PI()</f>
        <v>-99.35461543917789</v>
      </c>
      <c r="F65" s="79">
        <f>(F63+F59+F64)/3</f>
        <v>-0.16936208665772234</v>
      </c>
      <c r="G65" s="79">
        <f>(G63+G59+G64)/3</f>
        <v>-1.0280867245914436</v>
      </c>
      <c r="H65" s="131"/>
      <c r="I65" s="100"/>
      <c r="J65" s="13">
        <v>20</v>
      </c>
      <c r="K65" s="125">
        <f t="shared" si="1"/>
        <v>0.9598217689927955</v>
      </c>
      <c r="L65" s="5">
        <f t="shared" si="2"/>
        <v>0.48834857515222124</v>
      </c>
      <c r="M65" s="5">
        <f t="shared" si="3"/>
        <v>-1.4481703441450162</v>
      </c>
      <c r="N65" s="5">
        <f t="shared" si="4"/>
        <v>0</v>
      </c>
      <c r="O65" s="13">
        <f t="shared" si="5"/>
        <v>113.0221540520634</v>
      </c>
      <c r="P65" s="13">
        <f t="shared" si="6"/>
        <v>-325.43432234816765</v>
      </c>
      <c r="Q65" s="13">
        <f t="shared" si="7"/>
        <v>212.41216829610448</v>
      </c>
      <c r="R65" s="13">
        <f t="shared" si="29"/>
        <v>0</v>
      </c>
      <c r="S65" s="13">
        <f t="shared" si="16"/>
        <v>108.4811</v>
      </c>
      <c r="T65" s="13">
        <f t="shared" si="17"/>
        <v>-158.9254</v>
      </c>
      <c r="U65" s="13">
        <f t="shared" si="18"/>
        <v>-307.609</v>
      </c>
      <c r="V65" s="13">
        <f t="shared" si="19"/>
        <v>-358.0533</v>
      </c>
      <c r="W65" s="13">
        <f t="shared" si="20"/>
        <v>189.5683143433151</v>
      </c>
      <c r="X65" s="13">
        <f t="shared" si="21"/>
        <v>130.9025538666311</v>
      </c>
      <c r="Y65" s="13">
        <f t="shared" si="22"/>
        <v>674.2031371370203</v>
      </c>
      <c r="Z65" s="13">
        <f t="shared" si="23"/>
        <v>994.6740053469666</v>
      </c>
      <c r="AA65" s="57"/>
      <c r="AC65" s="5">
        <f t="shared" si="8"/>
        <v>-2.6517005453699354</v>
      </c>
      <c r="AD65" s="5">
        <f t="shared" si="9"/>
        <v>-10.92348225469155</v>
      </c>
      <c r="AE65" s="5">
        <f t="shared" si="10"/>
        <v>14.262688265455514</v>
      </c>
      <c r="AF65" s="5">
        <f t="shared" si="11"/>
        <v>0.6875054653940289</v>
      </c>
      <c r="AG65" s="13">
        <f t="shared" si="12"/>
        <v>112.2160045937748</v>
      </c>
      <c r="AH65" s="13">
        <f t="shared" si="13"/>
        <v>-325.8985653187072</v>
      </c>
      <c r="AI65" s="13">
        <f t="shared" si="14"/>
        <v>213.62422061163136</v>
      </c>
      <c r="AJ65" s="13">
        <f t="shared" si="30"/>
        <v>-0.0583401</v>
      </c>
      <c r="AK65" s="79">
        <f t="shared" si="24"/>
        <v>-297.5632405805478</v>
      </c>
      <c r="AL65" s="79">
        <f t="shared" si="25"/>
        <v>3559.947195088333</v>
      </c>
      <c r="AM65" s="79">
        <f t="shared" si="26"/>
        <v>3046.855664534595</v>
      </c>
      <c r="AN65" s="79">
        <f t="shared" si="27"/>
        <v>6309.239619042381</v>
      </c>
      <c r="AO65" s="77">
        <f t="shared" si="15"/>
        <v>-330.79249999999996</v>
      </c>
      <c r="AP65" s="77">
        <f t="shared" si="28"/>
        <v>6637.650638199196</v>
      </c>
    </row>
    <row r="66" spans="1:42" ht="12" customHeight="1">
      <c r="A66" s="1">
        <v>66</v>
      </c>
      <c r="B66" s="43"/>
      <c r="C66" s="11" t="s">
        <v>122</v>
      </c>
      <c r="D66" s="61">
        <f>SQRT(F66^2+G66^2)</f>
        <v>10.300000000000004</v>
      </c>
      <c r="E66" s="78">
        <f>ATAN2(F66,G66)*180/PI()</f>
        <v>81.72067826207225</v>
      </c>
      <c r="F66" s="79">
        <f>F12+F62+F65</f>
        <v>1.4831904007372372</v>
      </c>
      <c r="G66" s="79">
        <f>G12+G62+G65</f>
        <v>10.192651580190553</v>
      </c>
      <c r="H66" s="131"/>
      <c r="I66" s="100"/>
      <c r="J66" s="13">
        <v>25</v>
      </c>
      <c r="K66" s="125">
        <f t="shared" si="1"/>
        <v>1.0536138111021671</v>
      </c>
      <c r="L66" s="5">
        <f t="shared" si="2"/>
        <v>0.3653215634288362</v>
      </c>
      <c r="M66" s="5">
        <f t="shared" si="3"/>
        <v>-1.4189353745310025</v>
      </c>
      <c r="N66" s="5">
        <f t="shared" si="4"/>
        <v>0</v>
      </c>
      <c r="O66" s="13">
        <f t="shared" si="5"/>
        <v>139.65617878298747</v>
      </c>
      <c r="P66" s="13">
        <f t="shared" si="6"/>
        <v>-329.19719154191694</v>
      </c>
      <c r="Q66" s="13">
        <f t="shared" si="7"/>
        <v>189.54101275892972</v>
      </c>
      <c r="R66" s="13">
        <f t="shared" si="29"/>
        <v>0</v>
      </c>
      <c r="S66" s="13">
        <f t="shared" si="16"/>
        <v>147.1437</v>
      </c>
      <c r="T66" s="13">
        <f t="shared" si="17"/>
        <v>-120.2628</v>
      </c>
      <c r="U66" s="13">
        <f t="shared" si="18"/>
        <v>-268.9464</v>
      </c>
      <c r="V66" s="13">
        <f t="shared" si="19"/>
        <v>-242.0655</v>
      </c>
      <c r="W66" s="13">
        <f t="shared" si="20"/>
        <v>168.40695866322758</v>
      </c>
      <c r="X66" s="13">
        <f t="shared" si="21"/>
        <v>109.74119818654364</v>
      </c>
      <c r="Y66" s="13">
        <f t="shared" si="22"/>
        <v>653.0417814569328</v>
      </c>
      <c r="Z66" s="13">
        <f t="shared" si="23"/>
        <v>931.189938306704</v>
      </c>
      <c r="AA66" s="57"/>
      <c r="AC66" s="5">
        <f t="shared" si="8"/>
        <v>-1.068482208797995</v>
      </c>
      <c r="AD66" s="5">
        <f t="shared" si="9"/>
        <v>-11.864488123643142</v>
      </c>
      <c r="AE66" s="5">
        <f t="shared" si="10"/>
        <v>13.950518028797987</v>
      </c>
      <c r="AF66" s="5">
        <f t="shared" si="11"/>
        <v>1.01754769635685</v>
      </c>
      <c r="AG66" s="13">
        <f t="shared" si="12"/>
        <v>138.66005767897187</v>
      </c>
      <c r="AH66" s="13">
        <f t="shared" si="13"/>
        <v>-329.66680237150604</v>
      </c>
      <c r="AI66" s="13">
        <f t="shared" si="14"/>
        <v>190.62255919407318</v>
      </c>
      <c r="AJ66" s="13">
        <f t="shared" si="30"/>
        <v>-0.3841855</v>
      </c>
      <c r="AK66" s="79">
        <f t="shared" si="24"/>
        <v>-148.15580470088526</v>
      </c>
      <c r="AL66" s="79">
        <f t="shared" si="25"/>
        <v>3911.327861496144</v>
      </c>
      <c r="AM66" s="79">
        <f t="shared" si="26"/>
        <v>2659.2834487325295</v>
      </c>
      <c r="AN66" s="79">
        <f t="shared" si="27"/>
        <v>6422.455505527789</v>
      </c>
      <c r="AO66" s="77">
        <f t="shared" si="15"/>
        <v>-217.4604</v>
      </c>
      <c r="AP66" s="77">
        <f t="shared" si="28"/>
        <v>6637.650638199196</v>
      </c>
    </row>
    <row r="67" spans="1:42" ht="12" customHeight="1">
      <c r="A67" s="1">
        <v>67</v>
      </c>
      <c r="B67" s="53" t="s">
        <v>20</v>
      </c>
      <c r="C67" s="15"/>
      <c r="D67" s="85" t="s">
        <v>0</v>
      </c>
      <c r="E67" s="16" t="s">
        <v>54</v>
      </c>
      <c r="F67" s="85" t="s">
        <v>1</v>
      </c>
      <c r="G67" s="85" t="s">
        <v>2</v>
      </c>
      <c r="H67" s="142"/>
      <c r="J67" s="13">
        <v>30</v>
      </c>
      <c r="K67" s="125">
        <f t="shared" si="1"/>
        <v>1.1393872159196379</v>
      </c>
      <c r="L67" s="5">
        <f t="shared" si="2"/>
        <v>0.23951423402056668</v>
      </c>
      <c r="M67" s="5">
        <f t="shared" si="3"/>
        <v>-1.3789014499402037</v>
      </c>
      <c r="N67" s="5">
        <f t="shared" si="4"/>
        <v>0</v>
      </c>
      <c r="O67" s="13">
        <f t="shared" si="5"/>
        <v>165.22733566666665</v>
      </c>
      <c r="P67" s="13">
        <f t="shared" si="6"/>
        <v>-330.4546713333333</v>
      </c>
      <c r="Q67" s="13">
        <f t="shared" si="7"/>
        <v>165.22733566666693</v>
      </c>
      <c r="R67" s="13">
        <f t="shared" si="29"/>
        <v>0</v>
      </c>
      <c r="S67" s="13">
        <f t="shared" si="16"/>
        <v>188.2579</v>
      </c>
      <c r="T67" s="13">
        <f t="shared" si="17"/>
        <v>-79.1486</v>
      </c>
      <c r="U67" s="13">
        <f t="shared" si="18"/>
        <v>-227.8322</v>
      </c>
      <c r="V67" s="13">
        <f t="shared" si="19"/>
        <v>-118.7229</v>
      </c>
      <c r="W67" s="13">
        <f t="shared" si="20"/>
        <v>137.81435795960522</v>
      </c>
      <c r="X67" s="13">
        <f t="shared" si="21"/>
        <v>79.14859748292143</v>
      </c>
      <c r="Y67" s="13">
        <f t="shared" si="22"/>
        <v>622.4491807533104</v>
      </c>
      <c r="Z67" s="13">
        <f t="shared" si="23"/>
        <v>839.4121361958371</v>
      </c>
      <c r="AA67" s="57"/>
      <c r="AC67" s="5">
        <f t="shared" si="8"/>
        <v>0.5228679225500948</v>
      </c>
      <c r="AD67" s="5">
        <f t="shared" si="9"/>
        <v>-12.715198074000005</v>
      </c>
      <c r="AE67" s="5">
        <f t="shared" si="10"/>
        <v>13.532175926388211</v>
      </c>
      <c r="AF67" s="5">
        <f t="shared" si="11"/>
        <v>1.3398457749383006</v>
      </c>
      <c r="AG67" s="13">
        <f t="shared" si="12"/>
        <v>164.04882399999997</v>
      </c>
      <c r="AH67" s="13">
        <f t="shared" si="13"/>
        <v>-330.926076</v>
      </c>
      <c r="AI67" s="13">
        <f t="shared" si="14"/>
        <v>166.170145</v>
      </c>
      <c r="AJ67" s="13">
        <f t="shared" si="30"/>
        <v>-0.707107</v>
      </c>
      <c r="AK67" s="79">
        <f t="shared" si="24"/>
        <v>85.77586780166612</v>
      </c>
      <c r="AL67" s="79">
        <f t="shared" si="25"/>
        <v>4207.790604191579</v>
      </c>
      <c r="AM67" s="79">
        <f t="shared" si="26"/>
        <v>2248.6436358534384</v>
      </c>
      <c r="AN67" s="79">
        <f t="shared" si="27"/>
        <v>6542.210107846684</v>
      </c>
      <c r="AO67" s="77">
        <f t="shared" si="15"/>
        <v>-97.52109999999999</v>
      </c>
      <c r="AP67" s="77">
        <f t="shared" si="28"/>
        <v>6637.650638199196</v>
      </c>
    </row>
    <row r="68" spans="1:42" ht="12" customHeight="1">
      <c r="A68" s="1">
        <v>68</v>
      </c>
      <c r="B68" s="43"/>
      <c r="C68" s="11" t="s">
        <v>144</v>
      </c>
      <c r="D68" s="79">
        <f>SQRT(F68^2+G68^2)</f>
        <v>0</v>
      </c>
      <c r="E68" s="79" t="e">
        <f>ATAN2(F68,G68)*180/PI()</f>
        <v>#DIV/0!</v>
      </c>
      <c r="F68" s="79">
        <f>ROUND((F45+F53+F62),5)</f>
        <v>0</v>
      </c>
      <c r="G68" s="79">
        <f>ROUND((G45+G53+G62),5)</f>
        <v>0</v>
      </c>
      <c r="H68" s="142"/>
      <c r="J68" s="13">
        <v>35</v>
      </c>
      <c r="K68" s="125">
        <f t="shared" si="1"/>
        <v>1.2164891960431492</v>
      </c>
      <c r="L68" s="5">
        <f t="shared" si="2"/>
        <v>0.1118840566687514</v>
      </c>
      <c r="M68" s="5">
        <f t="shared" si="3"/>
        <v>-1.3283732527118999</v>
      </c>
      <c r="N68" s="5">
        <f t="shared" si="4"/>
        <v>0</v>
      </c>
      <c r="O68" s="13">
        <f t="shared" si="5"/>
        <v>189.54101275892947</v>
      </c>
      <c r="P68" s="13">
        <f t="shared" si="6"/>
        <v>-329.19719154191694</v>
      </c>
      <c r="Q68" s="13">
        <f t="shared" si="7"/>
        <v>139.65617878298764</v>
      </c>
      <c r="R68" s="13">
        <f t="shared" si="29"/>
        <v>0</v>
      </c>
      <c r="S68" s="13">
        <f t="shared" si="16"/>
        <v>230.5746</v>
      </c>
      <c r="T68" s="13">
        <f t="shared" si="17"/>
        <v>-36.8319</v>
      </c>
      <c r="U68" s="13">
        <f t="shared" si="18"/>
        <v>-185.5155</v>
      </c>
      <c r="V68" s="13">
        <f t="shared" si="19"/>
        <v>8.2272</v>
      </c>
      <c r="W68" s="13">
        <f t="shared" si="20"/>
        <v>98.72005292422485</v>
      </c>
      <c r="X68" s="13">
        <f t="shared" si="21"/>
        <v>40.05429244754084</v>
      </c>
      <c r="Y68" s="13">
        <f t="shared" si="22"/>
        <v>583.3548757179296</v>
      </c>
      <c r="Z68" s="13">
        <f t="shared" si="23"/>
        <v>722.1292210896953</v>
      </c>
      <c r="AA68" s="57"/>
      <c r="AC68" s="5">
        <f t="shared" si="8"/>
        <v>2.110238713291295</v>
      </c>
      <c r="AD68" s="5">
        <f t="shared" si="9"/>
        <v>-13.469137689367216</v>
      </c>
      <c r="AE68" s="5">
        <f t="shared" si="10"/>
        <v>13.010845794227397</v>
      </c>
      <c r="AF68" s="5">
        <f t="shared" si="11"/>
        <v>1.651946818151476</v>
      </c>
      <c r="AG68" s="13">
        <f t="shared" si="12"/>
        <v>188.1890797149999</v>
      </c>
      <c r="AH68" s="13">
        <f t="shared" si="13"/>
        <v>-329.66680237150604</v>
      </c>
      <c r="AI68" s="13">
        <f t="shared" si="14"/>
        <v>140.4530756662</v>
      </c>
      <c r="AJ68" s="13">
        <f t="shared" si="30"/>
        <v>-1.024647</v>
      </c>
      <c r="AK68" s="79">
        <f t="shared" si="24"/>
        <v>397.1238814332544</v>
      </c>
      <c r="AL68" s="79">
        <f t="shared" si="25"/>
        <v>4440.327552755225</v>
      </c>
      <c r="AM68" s="79">
        <f t="shared" si="26"/>
        <v>1827.4133088178805</v>
      </c>
      <c r="AN68" s="79">
        <f t="shared" si="27"/>
        <v>6664.86474300636</v>
      </c>
      <c r="AO68" s="77">
        <f t="shared" si="15"/>
        <v>25.3816</v>
      </c>
      <c r="AP68" s="77">
        <f t="shared" si="28"/>
        <v>6637.650638199196</v>
      </c>
    </row>
    <row r="69" spans="1:42" ht="12" customHeight="1">
      <c r="A69" s="1">
        <v>69</v>
      </c>
      <c r="B69" s="185"/>
      <c r="C69" s="186" t="s">
        <v>145</v>
      </c>
      <c r="D69" s="88">
        <f>SQRT(F69^2+G69^2)</f>
        <v>0</v>
      </c>
      <c r="E69" s="88" t="e">
        <f>ATAN2(F69,G69)*180/PI()</f>
        <v>#DIV/0!</v>
      </c>
      <c r="F69" s="88">
        <f>ROUND((F48+F56+F65),5)</f>
        <v>0</v>
      </c>
      <c r="G69" s="88">
        <f>ROUND((G48+G56+G65),5)</f>
        <v>0</v>
      </c>
      <c r="H69" s="148"/>
      <c r="I69" s="66"/>
      <c r="J69" s="13">
        <v>40</v>
      </c>
      <c r="K69" s="125">
        <f t="shared" si="1"/>
        <v>1.2843329588485126</v>
      </c>
      <c r="L69" s="5">
        <f t="shared" si="2"/>
        <v>-0.016597625911752942</v>
      </c>
      <c r="M69" s="5">
        <f t="shared" si="3"/>
        <v>-1.2677353329367587</v>
      </c>
      <c r="N69" s="5">
        <f t="shared" si="4"/>
        <v>0</v>
      </c>
      <c r="O69" s="13">
        <f t="shared" si="5"/>
        <v>212.41216829610428</v>
      </c>
      <c r="P69" s="13">
        <f t="shared" si="6"/>
        <v>-325.4343223481677</v>
      </c>
      <c r="Q69" s="13">
        <f t="shared" si="7"/>
        <v>113.02215405206363</v>
      </c>
      <c r="R69" s="13">
        <f t="shared" si="29"/>
        <v>0</v>
      </c>
      <c r="S69" s="13">
        <f t="shared" si="16"/>
        <v>272.8079</v>
      </c>
      <c r="T69" s="13">
        <f t="shared" si="17"/>
        <v>5.4014</v>
      </c>
      <c r="U69" s="13">
        <f t="shared" si="18"/>
        <v>-143.2822</v>
      </c>
      <c r="V69" s="13">
        <f t="shared" si="19"/>
        <v>134.9271</v>
      </c>
      <c r="W69" s="13">
        <f t="shared" si="20"/>
        <v>52.31190423291329</v>
      </c>
      <c r="X69" s="13">
        <f t="shared" si="21"/>
        <v>-6.353856243770487</v>
      </c>
      <c r="Y69" s="13">
        <f t="shared" si="22"/>
        <v>536.9467270266183</v>
      </c>
      <c r="Z69" s="13">
        <f t="shared" si="23"/>
        <v>582.9047750157611</v>
      </c>
      <c r="AA69" s="57"/>
      <c r="AC69" s="5">
        <f t="shared" si="8"/>
        <v>3.681549313227376</v>
      </c>
      <c r="AD69" s="5">
        <f t="shared" si="9"/>
        <v>-14.120569034030648</v>
      </c>
      <c r="AE69" s="5">
        <f t="shared" si="10"/>
        <v>12.390495269409028</v>
      </c>
      <c r="AF69" s="5">
        <f t="shared" si="11"/>
        <v>1.951475548605755</v>
      </c>
      <c r="AG69" s="13">
        <f t="shared" si="12"/>
        <v>210.89710290169555</v>
      </c>
      <c r="AH69" s="13">
        <f t="shared" si="13"/>
        <v>-325.8985653187072</v>
      </c>
      <c r="AI69" s="13">
        <f t="shared" si="14"/>
        <v>113.66707361869437</v>
      </c>
      <c r="AJ69" s="13">
        <f t="shared" si="30"/>
        <v>-1.3343888</v>
      </c>
      <c r="AK69" s="79">
        <f t="shared" si="24"/>
        <v>776.4280843493805</v>
      </c>
      <c r="AL69" s="79">
        <f t="shared" si="25"/>
        <v>4601.873189674351</v>
      </c>
      <c r="AM69" s="79">
        <f t="shared" si="26"/>
        <v>1408.3913379600003</v>
      </c>
      <c r="AN69" s="79">
        <f t="shared" si="27"/>
        <v>6786.692611983732</v>
      </c>
      <c r="AO69" s="77">
        <f t="shared" si="15"/>
        <v>147.5127</v>
      </c>
      <c r="AP69" s="77">
        <f t="shared" si="28"/>
        <v>6637.650638199196</v>
      </c>
    </row>
    <row r="70" spans="1:42" ht="12" customHeight="1">
      <c r="A70" s="1">
        <v>70</v>
      </c>
      <c r="H70" s="7"/>
      <c r="I70" s="66"/>
      <c r="J70" s="13">
        <v>45</v>
      </c>
      <c r="K70" s="125">
        <f t="shared" si="1"/>
        <v>1.3424021723355954</v>
      </c>
      <c r="L70" s="5">
        <f t="shared" si="2"/>
        <v>-0.14495299053714766</v>
      </c>
      <c r="M70" s="5">
        <f t="shared" si="3"/>
        <v>-1.1974491817984456</v>
      </c>
      <c r="N70" s="5">
        <f t="shared" si="4"/>
        <v>2.220446049250313E-15</v>
      </c>
      <c r="O70" s="13">
        <f t="shared" si="5"/>
        <v>233.6667389745718</v>
      </c>
      <c r="P70" s="13">
        <f t="shared" si="6"/>
        <v>-319.1947014587325</v>
      </c>
      <c r="Q70" s="13">
        <f t="shared" si="7"/>
        <v>85.52796248416091</v>
      </c>
      <c r="R70" s="13">
        <f t="shared" si="29"/>
        <v>0</v>
      </c>
      <c r="S70" s="13">
        <f t="shared" si="16"/>
        <v>313.6747</v>
      </c>
      <c r="T70" s="13">
        <f t="shared" si="17"/>
        <v>46.2682</v>
      </c>
      <c r="U70" s="13">
        <f t="shared" si="18"/>
        <v>-102.4154</v>
      </c>
      <c r="V70" s="13">
        <f t="shared" si="19"/>
        <v>257.5275</v>
      </c>
      <c r="W70" s="13">
        <f t="shared" si="20"/>
        <v>3.815336448086542E-14</v>
      </c>
      <c r="X70" s="13">
        <f t="shared" si="21"/>
        <v>-58.665760476683374</v>
      </c>
      <c r="Y70" s="13">
        <f t="shared" si="22"/>
        <v>484.6348227937049</v>
      </c>
      <c r="Z70" s="13">
        <f t="shared" si="23"/>
        <v>425.9690623170216</v>
      </c>
      <c r="AA70" s="57"/>
      <c r="AC70" s="5">
        <f t="shared" si="8"/>
        <v>5.2248410999095425</v>
      </c>
      <c r="AD70" s="5">
        <f t="shared" si="9"/>
        <v>-14.664534322112404</v>
      </c>
      <c r="AE70" s="5">
        <f t="shared" si="10"/>
        <v>11.675845594004857</v>
      </c>
      <c r="AF70" s="5">
        <f t="shared" si="11"/>
        <v>2.236152371801994</v>
      </c>
      <c r="AG70" s="13">
        <f t="shared" si="12"/>
        <v>232.00007179215686</v>
      </c>
      <c r="AH70" s="13">
        <f t="shared" si="13"/>
        <v>-319.65004340089905</v>
      </c>
      <c r="AI70" s="13">
        <f t="shared" si="14"/>
        <v>86.01599650689492</v>
      </c>
      <c r="AJ70" s="13">
        <f t="shared" si="30"/>
        <v>-1.6339751</v>
      </c>
      <c r="AK70" s="79">
        <f t="shared" si="24"/>
        <v>1212.1635102816256</v>
      </c>
      <c r="AL70" s="79">
        <f t="shared" si="25"/>
        <v>4687.519032517203</v>
      </c>
      <c r="AM70" s="79">
        <f t="shared" si="26"/>
        <v>1004.3094938289662</v>
      </c>
      <c r="AN70" s="79">
        <f t="shared" si="27"/>
        <v>6903.992036627795</v>
      </c>
      <c r="AO70" s="77">
        <f t="shared" si="15"/>
        <v>265.162</v>
      </c>
      <c r="AP70" s="77">
        <f t="shared" si="28"/>
        <v>6637.650638199196</v>
      </c>
    </row>
    <row r="71" spans="1:42" ht="12" customHeight="1">
      <c r="A71" s="1">
        <v>71</v>
      </c>
      <c r="I71" s="66"/>
      <c r="J71" s="13">
        <v>50</v>
      </c>
      <c r="K71" s="125">
        <f t="shared" si="1"/>
        <v>1.390254894726611</v>
      </c>
      <c r="L71" s="5">
        <f t="shared" si="2"/>
        <v>-0.2722051753795473</v>
      </c>
      <c r="M71" s="5">
        <f t="shared" si="3"/>
        <v>-1.118049719347062</v>
      </c>
      <c r="N71" s="5">
        <f t="shared" si="4"/>
        <v>0</v>
      </c>
      <c r="O71" s="13">
        <f t="shared" si="5"/>
        <v>253.1429646776082</v>
      </c>
      <c r="P71" s="13">
        <f t="shared" si="6"/>
        <v>-310.52581615616594</v>
      </c>
      <c r="Q71" s="13">
        <f t="shared" si="7"/>
        <v>57.38285147855786</v>
      </c>
      <c r="R71" s="13">
        <f t="shared" si="29"/>
        <v>0</v>
      </c>
      <c r="S71" s="13">
        <f t="shared" si="16"/>
        <v>351.9332</v>
      </c>
      <c r="T71" s="13">
        <f t="shared" si="17"/>
        <v>84.5267</v>
      </c>
      <c r="U71" s="13">
        <f t="shared" si="18"/>
        <v>-64.1569</v>
      </c>
      <c r="V71" s="13">
        <f t="shared" si="19"/>
        <v>372.303</v>
      </c>
      <c r="W71" s="13">
        <f t="shared" si="20"/>
        <v>-56.62618903549864</v>
      </c>
      <c r="X71" s="13">
        <f t="shared" si="21"/>
        <v>-115.29194951218233</v>
      </c>
      <c r="Y71" s="13">
        <f t="shared" si="22"/>
        <v>428.008633758206</v>
      </c>
      <c r="Z71" s="13">
        <f t="shared" si="23"/>
        <v>256.090495210525</v>
      </c>
      <c r="AA71" s="57"/>
      <c r="AC71" s="5">
        <f t="shared" si="8"/>
        <v>6.728368690976085</v>
      </c>
      <c r="AD71" s="5">
        <f t="shared" si="9"/>
        <v>-15.09689364931497</v>
      </c>
      <c r="AE71" s="5">
        <f t="shared" si="10"/>
        <v>10.87233568356198</v>
      </c>
      <c r="AF71" s="5">
        <f t="shared" si="11"/>
        <v>2.5038107252230954</v>
      </c>
      <c r="AG71" s="13">
        <f t="shared" si="12"/>
        <v>251.33738005080647</v>
      </c>
      <c r="AH71" s="13">
        <f t="shared" si="13"/>
        <v>-310.9687916428367</v>
      </c>
      <c r="AI71" s="13">
        <f t="shared" si="14"/>
        <v>57.710285723799274</v>
      </c>
      <c r="AJ71" s="13">
        <f t="shared" si="30"/>
        <v>-1.9211259</v>
      </c>
      <c r="AK71" s="79">
        <f t="shared" si="24"/>
        <v>1691.0905588058035</v>
      </c>
      <c r="AL71" s="79">
        <f t="shared" si="25"/>
        <v>4694.662775687892</v>
      </c>
      <c r="AM71" s="79">
        <f t="shared" si="26"/>
        <v>627.4455987834203</v>
      </c>
      <c r="AN71" s="79">
        <f t="shared" si="27"/>
        <v>7013.198933277115</v>
      </c>
      <c r="AO71" s="77">
        <f t="shared" si="15"/>
        <v>374.7544</v>
      </c>
      <c r="AP71" s="77">
        <f t="shared" si="28"/>
        <v>6637.650638199196</v>
      </c>
    </row>
    <row r="72" spans="1:42" ht="12" customHeight="1">
      <c r="A72" s="1">
        <v>72</v>
      </c>
      <c r="I72" s="66"/>
      <c r="J72" s="13">
        <v>55</v>
      </c>
      <c r="K72" s="125">
        <f t="shared" si="1"/>
        <v>1.4275269379098998</v>
      </c>
      <c r="L72" s="5">
        <f t="shared" si="2"/>
        <v>-0.39738571447532917</v>
      </c>
      <c r="M72" s="5">
        <f t="shared" si="3"/>
        <v>-1.030141223434569</v>
      </c>
      <c r="N72" s="5">
        <f t="shared" si="4"/>
        <v>0</v>
      </c>
      <c r="O72" s="13">
        <f t="shared" si="5"/>
        <v>270.6926195675469</v>
      </c>
      <c r="P72" s="13">
        <f t="shared" si="6"/>
        <v>-299.4936418920368</v>
      </c>
      <c r="Q72" s="13">
        <f t="shared" si="7"/>
        <v>28.801022324490088</v>
      </c>
      <c r="R72" s="13">
        <f t="shared" si="29"/>
        <v>0</v>
      </c>
      <c r="S72" s="13">
        <f t="shared" si="16"/>
        <v>386.421</v>
      </c>
      <c r="T72" s="13">
        <f t="shared" si="17"/>
        <v>119.0145</v>
      </c>
      <c r="U72" s="13">
        <f t="shared" si="18"/>
        <v>-29.6691</v>
      </c>
      <c r="V72" s="13">
        <f t="shared" si="19"/>
        <v>475.7664</v>
      </c>
      <c r="W72" s="13">
        <f t="shared" si="20"/>
        <v>-115.84610477397382</v>
      </c>
      <c r="X72" s="13">
        <f t="shared" si="21"/>
        <v>-174.51186525065717</v>
      </c>
      <c r="Y72" s="13">
        <f t="shared" si="22"/>
        <v>368.7887180197311</v>
      </c>
      <c r="Z72" s="13">
        <f t="shared" si="23"/>
        <v>78.43074799510015</v>
      </c>
      <c r="AA72" s="57"/>
      <c r="AC72" s="5">
        <f t="shared" si="8"/>
        <v>8.180689333604203</v>
      </c>
      <c r="AD72" s="5">
        <f t="shared" si="9"/>
        <v>-15.414356500092628</v>
      </c>
      <c r="AE72" s="5">
        <f t="shared" si="10"/>
        <v>9.986080733671425</v>
      </c>
      <c r="AF72" s="5">
        <f t="shared" si="11"/>
        <v>2.752413567183</v>
      </c>
      <c r="AG72" s="13">
        <f t="shared" si="12"/>
        <v>268.76185908561</v>
      </c>
      <c r="AH72" s="13">
        <f t="shared" si="13"/>
        <v>-299.92087961228225</v>
      </c>
      <c r="AI72" s="13">
        <f t="shared" si="14"/>
        <v>28.965364819922126</v>
      </c>
      <c r="AJ72" s="13">
        <f t="shared" si="30"/>
        <v>-2.1936557</v>
      </c>
      <c r="AK72" s="79">
        <f t="shared" si="24"/>
        <v>2198.657273901286</v>
      </c>
      <c r="AL72" s="79">
        <f t="shared" si="25"/>
        <v>4623.087360165082</v>
      </c>
      <c r="AM72" s="79">
        <f t="shared" si="26"/>
        <v>289.25047157198844</v>
      </c>
      <c r="AN72" s="79">
        <f t="shared" si="27"/>
        <v>7110.995105638357</v>
      </c>
      <c r="AO72" s="77">
        <f t="shared" si="15"/>
        <v>472.96029999999996</v>
      </c>
      <c r="AP72" s="77">
        <f t="shared" si="28"/>
        <v>6637.650638199196</v>
      </c>
    </row>
    <row r="73" spans="1:42" ht="12" customHeight="1">
      <c r="A73" s="1">
        <v>73</v>
      </c>
      <c r="I73" s="66"/>
      <c r="J73" s="13">
        <v>60</v>
      </c>
      <c r="K73" s="125">
        <f t="shared" si="1"/>
        <v>1.4539346391313626</v>
      </c>
      <c r="L73" s="5">
        <f t="shared" si="2"/>
        <v>-0.5195419083358996</v>
      </c>
      <c r="M73" s="5">
        <f t="shared" si="3"/>
        <v>-0.9343927307954614</v>
      </c>
      <c r="N73" s="5">
        <f t="shared" si="4"/>
        <v>1.5543122344752192E-15</v>
      </c>
      <c r="O73" s="13">
        <f t="shared" si="5"/>
        <v>286.182140173904</v>
      </c>
      <c r="P73" s="13">
        <f t="shared" si="6"/>
        <v>-286.182140173904</v>
      </c>
      <c r="Q73" s="13">
        <f t="shared" si="7"/>
        <v>1.8723695688381907E-13</v>
      </c>
      <c r="R73" s="13">
        <f t="shared" si="29"/>
        <v>0</v>
      </c>
      <c r="S73" s="13">
        <f t="shared" si="16"/>
        <v>416.0901</v>
      </c>
      <c r="T73" s="13">
        <f t="shared" si="17"/>
        <v>148.6836</v>
      </c>
      <c r="U73" s="13">
        <f t="shared" si="18"/>
        <v>0</v>
      </c>
      <c r="V73" s="13">
        <f t="shared" si="19"/>
        <v>564.7737</v>
      </c>
      <c r="W73" s="13">
        <f t="shared" si="20"/>
        <v>-175.8603800424346</v>
      </c>
      <c r="X73" s="13">
        <f t="shared" si="21"/>
        <v>-234.52614051911817</v>
      </c>
      <c r="Y73" s="13">
        <f t="shared" si="22"/>
        <v>308.77444275127016</v>
      </c>
      <c r="Z73" s="13">
        <f t="shared" si="23"/>
        <v>-101.61207781028259</v>
      </c>
      <c r="AA73" s="57"/>
      <c r="AC73" s="5">
        <f t="shared" si="8"/>
        <v>9.570749990768324</v>
      </c>
      <c r="AD73" s="5">
        <f t="shared" si="9"/>
        <v>-15.614506790461652</v>
      </c>
      <c r="AE73" s="5">
        <f t="shared" si="10"/>
        <v>9.023825679637229</v>
      </c>
      <c r="AF73" s="5">
        <f t="shared" si="11"/>
        <v>2.9800688799439</v>
      </c>
      <c r="AG73" s="13">
        <f t="shared" si="12"/>
        <v>284.1408980899246</v>
      </c>
      <c r="AH73" s="13">
        <f t="shared" si="13"/>
        <v>-286.59038859069983</v>
      </c>
      <c r="AI73" s="13">
        <f t="shared" si="14"/>
        <v>4.0716619279738274E-14</v>
      </c>
      <c r="AJ73" s="13">
        <f t="shared" si="30"/>
        <v>-2.4494905</v>
      </c>
      <c r="AK73" s="79">
        <f t="shared" si="24"/>
        <v>2719.441497771049</v>
      </c>
      <c r="AL73" s="79">
        <f t="shared" si="25"/>
        <v>4474.967568730526</v>
      </c>
      <c r="AM73" s="79">
        <f t="shared" si="26"/>
        <v>3.674196746445145E-13</v>
      </c>
      <c r="AN73" s="79">
        <f t="shared" si="27"/>
        <v>7194.409066501576</v>
      </c>
      <c r="AO73" s="77">
        <f t="shared" si="15"/>
        <v>556.7951999999999</v>
      </c>
      <c r="AP73" s="77">
        <f t="shared" si="28"/>
        <v>6637.650638199196</v>
      </c>
    </row>
    <row r="74" spans="1:42" ht="12" customHeight="1">
      <c r="A74" s="1">
        <v>74</v>
      </c>
      <c r="I74" s="66"/>
      <c r="J74" s="13">
        <v>65</v>
      </c>
      <c r="K74" s="125">
        <f t="shared" si="1"/>
        <v>1.4692770198392973</v>
      </c>
      <c r="L74" s="5">
        <f t="shared" si="2"/>
        <v>-0.637744074566052</v>
      </c>
      <c r="M74" s="5">
        <f t="shared" si="3"/>
        <v>-0.8315329452732438</v>
      </c>
      <c r="N74" s="5">
        <f t="shared" si="4"/>
        <v>1.4432899320127035E-15</v>
      </c>
      <c r="O74" s="13">
        <f t="shared" si="5"/>
        <v>299.4936418920368</v>
      </c>
      <c r="P74" s="13">
        <f t="shared" si="6"/>
        <v>-270.6926195675469</v>
      </c>
      <c r="Q74" s="13">
        <f t="shared" si="7"/>
        <v>-28.801022324489857</v>
      </c>
      <c r="R74" s="13">
        <f t="shared" si="29"/>
        <v>0</v>
      </c>
      <c r="S74" s="13">
        <f t="shared" si="16"/>
        <v>440.0391</v>
      </c>
      <c r="T74" s="13">
        <f t="shared" si="17"/>
        <v>172.6326</v>
      </c>
      <c r="U74" s="13">
        <f t="shared" si="18"/>
        <v>23.949</v>
      </c>
      <c r="V74" s="13">
        <f t="shared" si="19"/>
        <v>636.6207</v>
      </c>
      <c r="W74" s="13">
        <f t="shared" si="20"/>
        <v>-234.84551145553758</v>
      </c>
      <c r="X74" s="13">
        <f t="shared" si="21"/>
        <v>-293.51127193222123</v>
      </c>
      <c r="Y74" s="13">
        <f t="shared" si="22"/>
        <v>249.78931133816695</v>
      </c>
      <c r="Z74" s="13">
        <f t="shared" si="23"/>
        <v>-278.56747204959186</v>
      </c>
      <c r="AA74" s="57"/>
      <c r="AC74" s="5">
        <f t="shared" si="8"/>
        <v>10.887971461525847</v>
      </c>
      <c r="AD74" s="5">
        <f t="shared" si="9"/>
        <v>-15.695821255858284</v>
      </c>
      <c r="AE74" s="5">
        <f t="shared" si="10"/>
        <v>7.992893863446062</v>
      </c>
      <c r="AF74" s="5">
        <f t="shared" si="11"/>
        <v>3.1850440691136246</v>
      </c>
      <c r="AG74" s="13">
        <f t="shared" si="12"/>
        <v>297.3574532908097</v>
      </c>
      <c r="AH74" s="13">
        <f t="shared" si="13"/>
        <v>-271.0787716639343</v>
      </c>
      <c r="AI74" s="13">
        <f t="shared" si="14"/>
        <v>-28.96536481992204</v>
      </c>
      <c r="AJ74" s="13">
        <f t="shared" si="30"/>
        <v>-2.6866832</v>
      </c>
      <c r="AK74" s="79">
        <f t="shared" si="24"/>
        <v>3237.6194653023413</v>
      </c>
      <c r="AL74" s="79">
        <f t="shared" si="25"/>
        <v>4254.803946294734</v>
      </c>
      <c r="AM74" s="79">
        <f t="shared" si="26"/>
        <v>-231.51708672163133</v>
      </c>
      <c r="AN74" s="79">
        <f t="shared" si="27"/>
        <v>7260.906324875444</v>
      </c>
      <c r="AO74" s="77">
        <f t="shared" si="15"/>
        <v>623.7124</v>
      </c>
      <c r="AP74" s="77">
        <f t="shared" si="28"/>
        <v>6637.650638199196</v>
      </c>
    </row>
    <row r="75" spans="1:42" ht="12" customHeight="1">
      <c r="A75" s="1">
        <v>75</v>
      </c>
      <c r="I75" s="66"/>
      <c r="J75" s="13">
        <v>70</v>
      </c>
      <c r="K75" s="125">
        <f t="shared" si="1"/>
        <v>1.4734373152525344</v>
      </c>
      <c r="L75" s="5">
        <f t="shared" si="2"/>
        <v>-0.7510926233083564</v>
      </c>
      <c r="M75" s="5">
        <f t="shared" si="3"/>
        <v>-0.7223446919441767</v>
      </c>
      <c r="N75" s="5">
        <f t="shared" si="4"/>
        <v>1.3322676295501878E-15</v>
      </c>
      <c r="O75" s="13">
        <f t="shared" si="5"/>
        <v>310.525816156166</v>
      </c>
      <c r="P75" s="13">
        <f t="shared" si="6"/>
        <v>-253.14296467760826</v>
      </c>
      <c r="Q75" s="13">
        <f t="shared" si="7"/>
        <v>-57.38285147855749</v>
      </c>
      <c r="R75" s="13">
        <f t="shared" si="29"/>
        <v>0</v>
      </c>
      <c r="S75" s="13">
        <f t="shared" si="16"/>
        <v>457.5403</v>
      </c>
      <c r="T75" s="13">
        <f t="shared" si="17"/>
        <v>190.1338</v>
      </c>
      <c r="U75" s="13">
        <f t="shared" si="18"/>
        <v>41.4502</v>
      </c>
      <c r="V75" s="13">
        <f t="shared" si="19"/>
        <v>689.1243</v>
      </c>
      <c r="W75" s="13">
        <f t="shared" si="20"/>
        <v>-291.0092656432126</v>
      </c>
      <c r="X75" s="13">
        <f t="shared" si="21"/>
        <v>-349.6750261198964</v>
      </c>
      <c r="Y75" s="13">
        <f t="shared" si="22"/>
        <v>193.6255571504921</v>
      </c>
      <c r="Z75" s="13">
        <f t="shared" si="23"/>
        <v>-447.05873461261695</v>
      </c>
      <c r="AA75" s="57"/>
      <c r="AC75" s="5">
        <f t="shared" si="8"/>
        <v>12.122328895124243</v>
      </c>
      <c r="AD75" s="5">
        <f t="shared" si="9"/>
        <v>-15.657681044101839</v>
      </c>
      <c r="AE75" s="5">
        <f t="shared" si="10"/>
        <v>6.9011312987128095</v>
      </c>
      <c r="AF75" s="5">
        <f t="shared" si="11"/>
        <v>3.3657791497352134</v>
      </c>
      <c r="AG75" s="13">
        <f t="shared" si="12"/>
        <v>308.3109387228124</v>
      </c>
      <c r="AH75" s="13">
        <f t="shared" si="13"/>
        <v>-253.50408160296863</v>
      </c>
      <c r="AI75" s="13">
        <f t="shared" si="14"/>
        <v>-57.7102857237992</v>
      </c>
      <c r="AJ75" s="13">
        <f t="shared" si="30"/>
        <v>-2.9034286</v>
      </c>
      <c r="AK75" s="79">
        <f t="shared" si="24"/>
        <v>3737.4466011624286</v>
      </c>
      <c r="AL75" s="79">
        <f t="shared" si="25"/>
        <v>3969.2860531172473</v>
      </c>
      <c r="AM75" s="79">
        <f t="shared" si="26"/>
        <v>-398.2662590661697</v>
      </c>
      <c r="AN75" s="79">
        <f t="shared" si="27"/>
        <v>7308.466395213507</v>
      </c>
      <c r="AO75" s="77">
        <f t="shared" si="15"/>
        <v>671.6782999999999</v>
      </c>
      <c r="AP75" s="77">
        <f t="shared" si="28"/>
        <v>6637.650638199196</v>
      </c>
    </row>
    <row r="76" spans="1:42" ht="12" customHeight="1">
      <c r="A76" s="1">
        <v>76</v>
      </c>
      <c r="I76" s="66"/>
      <c r="J76" s="13">
        <v>75</v>
      </c>
      <c r="K76" s="125">
        <f t="shared" si="1"/>
        <v>1.4663838630109238</v>
      </c>
      <c r="L76" s="5">
        <f t="shared" si="2"/>
        <v>-0.8587249036651576</v>
      </c>
      <c r="M76" s="5">
        <f t="shared" si="3"/>
        <v>-0.6076589593457643</v>
      </c>
      <c r="N76" s="5">
        <f t="shared" si="4"/>
        <v>1.887379141862766E-15</v>
      </c>
      <c r="O76" s="13">
        <f t="shared" si="5"/>
        <v>319.19470145873254</v>
      </c>
      <c r="P76" s="13">
        <f t="shared" si="6"/>
        <v>-233.66673897457184</v>
      </c>
      <c r="Q76" s="13">
        <f t="shared" si="7"/>
        <v>-85.52796248416054</v>
      </c>
      <c r="R76" s="13">
        <f t="shared" si="29"/>
        <v>0</v>
      </c>
      <c r="S76" s="13">
        <f t="shared" si="16"/>
        <v>468.062</v>
      </c>
      <c r="T76" s="13">
        <f t="shared" si="17"/>
        <v>200.6554</v>
      </c>
      <c r="U76" s="13">
        <f t="shared" si="18"/>
        <v>51.9718</v>
      </c>
      <c r="V76" s="13">
        <f t="shared" si="19"/>
        <v>720.6892</v>
      </c>
      <c r="W76" s="13">
        <f t="shared" si="20"/>
        <v>-342.64513535469774</v>
      </c>
      <c r="X76" s="13">
        <f t="shared" si="21"/>
        <v>-401.3108958313814</v>
      </c>
      <c r="Y76" s="13">
        <f t="shared" si="22"/>
        <v>141.9896874390068</v>
      </c>
      <c r="Z76" s="13">
        <f t="shared" si="23"/>
        <v>-601.9663437470724</v>
      </c>
      <c r="AA76" s="57"/>
      <c r="AC76" s="5">
        <f t="shared" si="8"/>
        <v>13.26442808616843</v>
      </c>
      <c r="AD76" s="5">
        <f t="shared" si="9"/>
        <v>-15.50037642523347</v>
      </c>
      <c r="AE76" s="5">
        <f t="shared" si="10"/>
        <v>5.756846957779342</v>
      </c>
      <c r="AF76" s="5">
        <f t="shared" si="11"/>
        <v>3.520898618714301</v>
      </c>
      <c r="AG76" s="13">
        <f t="shared" si="12"/>
        <v>316.91799174789986</v>
      </c>
      <c r="AH76" s="13">
        <f t="shared" si="13"/>
        <v>-234.0000724110548</v>
      </c>
      <c r="AI76" s="13">
        <f t="shared" si="14"/>
        <v>-86.01599650689471</v>
      </c>
      <c r="AJ76" s="13">
        <f t="shared" si="30"/>
        <v>-3.0980772</v>
      </c>
      <c r="AK76" s="79">
        <f t="shared" si="24"/>
        <v>4203.735910752937</v>
      </c>
      <c r="AL76" s="79">
        <f t="shared" si="25"/>
        <v>3627.0892059032385</v>
      </c>
      <c r="AM76" s="79">
        <f t="shared" si="26"/>
        <v>-495.1809278110753</v>
      </c>
      <c r="AN76" s="79">
        <f t="shared" si="27"/>
        <v>7335.644188845101</v>
      </c>
      <c r="AO76" s="77">
        <f t="shared" si="15"/>
        <v>699.2356</v>
      </c>
      <c r="AP76" s="77">
        <f t="shared" si="28"/>
        <v>6637.650638199196</v>
      </c>
    </row>
    <row r="77" spans="1:42" ht="12" customHeight="1">
      <c r="A77" s="1">
        <v>77</v>
      </c>
      <c r="I77" s="66"/>
      <c r="J77" s="13">
        <v>80</v>
      </c>
      <c r="K77" s="125">
        <f t="shared" si="1"/>
        <v>1.448170344145015</v>
      </c>
      <c r="L77" s="5">
        <f t="shared" si="2"/>
        <v>-0.9598217689927939</v>
      </c>
      <c r="M77" s="5">
        <f t="shared" si="3"/>
        <v>-0.4883485751522192</v>
      </c>
      <c r="N77" s="5">
        <f t="shared" si="4"/>
        <v>1.9984014443252818E-15</v>
      </c>
      <c r="O77" s="13">
        <f t="shared" si="5"/>
        <v>325.4343223481677</v>
      </c>
      <c r="P77" s="13">
        <f t="shared" si="6"/>
        <v>-212.41216829610434</v>
      </c>
      <c r="Q77" s="13">
        <f t="shared" si="7"/>
        <v>-113.02215405206326</v>
      </c>
      <c r="R77" s="13">
        <f t="shared" si="29"/>
        <v>0</v>
      </c>
      <c r="S77" s="13">
        <f t="shared" si="16"/>
        <v>471.2843</v>
      </c>
      <c r="T77" s="13">
        <f t="shared" si="17"/>
        <v>203.8778</v>
      </c>
      <c r="U77" s="13">
        <f t="shared" si="18"/>
        <v>55.1942</v>
      </c>
      <c r="V77" s="13">
        <f t="shared" si="19"/>
        <v>730.3563</v>
      </c>
      <c r="W77" s="13">
        <f t="shared" si="20"/>
        <v>-388.18419081782037</v>
      </c>
      <c r="X77" s="13">
        <f t="shared" si="21"/>
        <v>-446.84995129450414</v>
      </c>
      <c r="Y77" s="13">
        <f t="shared" si="22"/>
        <v>96.45063197588392</v>
      </c>
      <c r="Z77" s="13">
        <f t="shared" si="23"/>
        <v>-738.5835101364406</v>
      </c>
      <c r="AA77" s="57"/>
      <c r="AC77" s="5">
        <f t="shared" si="8"/>
        <v>14.305576970196213</v>
      </c>
      <c r="AD77" s="5">
        <f t="shared" si="9"/>
        <v>-15.225104582385898</v>
      </c>
      <c r="AE77" s="5">
        <f t="shared" si="10"/>
        <v>4.568749535417938</v>
      </c>
      <c r="AF77" s="5">
        <f t="shared" si="11"/>
        <v>3.6492219232282537</v>
      </c>
      <c r="AG77" s="13">
        <f t="shared" si="12"/>
        <v>323.1131074954704</v>
      </c>
      <c r="AH77" s="13">
        <f t="shared" si="13"/>
        <v>-212.71518137498603</v>
      </c>
      <c r="AI77" s="13">
        <f t="shared" si="14"/>
        <v>-113.6670736186943</v>
      </c>
      <c r="AJ77" s="13">
        <f t="shared" si="30"/>
        <v>-3.2691475</v>
      </c>
      <c r="AK77" s="79">
        <f t="shared" si="24"/>
        <v>4622.319429355734</v>
      </c>
      <c r="AL77" s="79">
        <f t="shared" si="25"/>
        <v>3238.6108826953473</v>
      </c>
      <c r="AM77" s="79">
        <f t="shared" si="26"/>
        <v>-519.3163897877262</v>
      </c>
      <c r="AN77" s="79">
        <f t="shared" si="27"/>
        <v>7341.613922263356</v>
      </c>
      <c r="AO77" s="77">
        <f t="shared" si="15"/>
        <v>705.547</v>
      </c>
      <c r="AP77" s="77">
        <f t="shared" si="28"/>
        <v>6637.650638199196</v>
      </c>
    </row>
    <row r="78" spans="1:42" ht="12" customHeight="1">
      <c r="A78" s="1">
        <v>78</v>
      </c>
      <c r="I78" s="66"/>
      <c r="J78" s="13">
        <v>85</v>
      </c>
      <c r="K78" s="5">
        <f t="shared" si="1"/>
        <v>1.4189353745310014</v>
      </c>
      <c r="L78" s="5">
        <f t="shared" si="2"/>
        <v>-1.053613811102166</v>
      </c>
      <c r="M78" s="5">
        <f t="shared" si="3"/>
        <v>-0.3653215634288339</v>
      </c>
      <c r="N78" s="5">
        <f t="shared" si="4"/>
        <v>1.4988010832439613E-15</v>
      </c>
      <c r="O78" s="13">
        <f t="shared" si="5"/>
        <v>329.197191541917</v>
      </c>
      <c r="P78" s="13">
        <f t="shared" si="6"/>
        <v>-189.54101275892958</v>
      </c>
      <c r="Q78" s="13">
        <f t="shared" si="7"/>
        <v>-139.65617878298744</v>
      </c>
      <c r="R78" s="13">
        <f t="shared" si="29"/>
        <v>0</v>
      </c>
      <c r="S78" s="13">
        <f t="shared" si="16"/>
        <v>467.1095</v>
      </c>
      <c r="T78" s="13">
        <f t="shared" si="17"/>
        <v>199.703</v>
      </c>
      <c r="U78" s="13">
        <f t="shared" si="18"/>
        <v>51.0194</v>
      </c>
      <c r="V78" s="13">
        <f t="shared" si="19"/>
        <v>717.8319</v>
      </c>
      <c r="W78" s="13">
        <f t="shared" si="20"/>
        <v>-426.2427508762079</v>
      </c>
      <c r="X78" s="13">
        <f t="shared" si="21"/>
        <v>-484.9085113528918</v>
      </c>
      <c r="Y78" s="13">
        <f t="shared" si="22"/>
        <v>58.392071917496516</v>
      </c>
      <c r="Z78" s="13">
        <f t="shared" si="23"/>
        <v>-852.7591903116032</v>
      </c>
      <c r="AA78" s="57"/>
      <c r="AC78" s="5">
        <f t="shared" si="8"/>
        <v>15.237851775537258</v>
      </c>
      <c r="AD78" s="5">
        <f t="shared" si="9"/>
        <v>-14.83396050049687</v>
      </c>
      <c r="AE78" s="5">
        <f t="shared" si="10"/>
        <v>3.3458811704056126</v>
      </c>
      <c r="AF78" s="5">
        <f t="shared" si="11"/>
        <v>3.749772445446001</v>
      </c>
      <c r="AG78" s="13">
        <f t="shared" si="12"/>
        <v>326.8491373939718</v>
      </c>
      <c r="AH78" s="13">
        <f t="shared" si="13"/>
        <v>-189.81139936771544</v>
      </c>
      <c r="AI78" s="13">
        <f t="shared" si="14"/>
        <v>-140.4530756661999</v>
      </c>
      <c r="AJ78" s="13">
        <f t="shared" si="30"/>
        <v>-3.4153376</v>
      </c>
      <c r="AK78" s="79">
        <f t="shared" si="24"/>
        <v>4980.478708571554</v>
      </c>
      <c r="AL78" s="79">
        <f t="shared" si="25"/>
        <v>2815.6548007647275</v>
      </c>
      <c r="AM78" s="79">
        <f t="shared" si="26"/>
        <v>-469.939301197093</v>
      </c>
      <c r="AN78" s="79">
        <f t="shared" si="27"/>
        <v>7326.194208139188</v>
      </c>
      <c r="AO78" s="77">
        <f t="shared" si="15"/>
        <v>690.4206</v>
      </c>
      <c r="AP78" s="77">
        <f t="shared" si="28"/>
        <v>6637.650638199196</v>
      </c>
    </row>
    <row r="79" spans="1:42" ht="12" customHeight="1">
      <c r="A79" s="1">
        <v>79</v>
      </c>
      <c r="D79" s="77"/>
      <c r="E79" s="77"/>
      <c r="F79" s="77"/>
      <c r="G79" s="77"/>
      <c r="I79" s="66"/>
      <c r="J79" s="13">
        <v>90</v>
      </c>
      <c r="K79" s="5">
        <f t="shared" si="1"/>
        <v>1.3789014499402026</v>
      </c>
      <c r="L79" s="5">
        <f t="shared" si="2"/>
        <v>-1.1393872159196363</v>
      </c>
      <c r="M79" s="5">
        <f t="shared" si="3"/>
        <v>-0.23951423402056413</v>
      </c>
      <c r="N79" s="5">
        <f t="shared" si="4"/>
        <v>2.1371793224034263E-15</v>
      </c>
      <c r="O79" s="13">
        <f t="shared" si="5"/>
        <v>330.45467133333335</v>
      </c>
      <c r="P79" s="13">
        <f t="shared" si="6"/>
        <v>-165.22733566666668</v>
      </c>
      <c r="Q79" s="13">
        <f t="shared" si="7"/>
        <v>-165.22733566666648</v>
      </c>
      <c r="R79" s="13">
        <f t="shared" si="29"/>
        <v>0</v>
      </c>
      <c r="S79" s="13">
        <f t="shared" si="16"/>
        <v>455.6644</v>
      </c>
      <c r="T79" s="13">
        <f t="shared" si="17"/>
        <v>188.2579</v>
      </c>
      <c r="U79" s="13">
        <f t="shared" si="18"/>
        <v>39.5743</v>
      </c>
      <c r="V79" s="13">
        <f t="shared" si="19"/>
        <v>683.4966</v>
      </c>
      <c r="W79" s="13">
        <f t="shared" si="20"/>
        <v>-455.6644254410464</v>
      </c>
      <c r="X79" s="13">
        <f t="shared" si="21"/>
        <v>-514.33018591773</v>
      </c>
      <c r="Y79" s="13">
        <f t="shared" si="22"/>
        <v>28.97039735265807</v>
      </c>
      <c r="Z79" s="13">
        <f t="shared" si="23"/>
        <v>-941.0242140061183</v>
      </c>
      <c r="AA79" s="57"/>
      <c r="AC79" s="5">
        <f t="shared" si="8"/>
        <v>16.054157328000006</v>
      </c>
      <c r="AD79" s="5">
        <f t="shared" si="9"/>
        <v>-14.329921022208818</v>
      </c>
      <c r="AE79" s="5">
        <f t="shared" si="10"/>
        <v>2.097548629388214</v>
      </c>
      <c r="AF79" s="5">
        <f t="shared" si="11"/>
        <v>3.8217849351794015</v>
      </c>
      <c r="AG79" s="13">
        <f t="shared" si="12"/>
        <v>328.097648</v>
      </c>
      <c r="AH79" s="13">
        <f t="shared" si="13"/>
        <v>-165.46303799999998</v>
      </c>
      <c r="AI79" s="13">
        <f t="shared" si="14"/>
        <v>-166.17014500000005</v>
      </c>
      <c r="AJ79" s="13">
        <f t="shared" si="30"/>
        <v>-3.535535</v>
      </c>
      <c r="AK79" s="79">
        <f t="shared" si="24"/>
        <v>5267.331259938766</v>
      </c>
      <c r="AL79" s="79">
        <f t="shared" si="25"/>
        <v>2371.0722666347365</v>
      </c>
      <c r="AM79" s="79">
        <f t="shared" si="26"/>
        <v>-348.54995988999093</v>
      </c>
      <c r="AN79" s="79">
        <f t="shared" si="27"/>
        <v>7289.853566683512</v>
      </c>
      <c r="AO79" s="77">
        <f t="shared" si="15"/>
        <v>654.3163999999999</v>
      </c>
      <c r="AP79" s="77">
        <f t="shared" si="28"/>
        <v>6637.650638199196</v>
      </c>
    </row>
    <row r="80" spans="1:42" ht="12" customHeight="1">
      <c r="A80" s="1">
        <v>80</v>
      </c>
      <c r="D80" s="77"/>
      <c r="E80" s="77"/>
      <c r="I80" s="66"/>
      <c r="J80" s="13">
        <v>95</v>
      </c>
      <c r="K80" s="5">
        <f t="shared" si="1"/>
        <v>1.328373252711899</v>
      </c>
      <c r="L80" s="5">
        <f t="shared" si="2"/>
        <v>-1.2164891960431485</v>
      </c>
      <c r="M80" s="5">
        <f t="shared" si="3"/>
        <v>-0.11188405666874915</v>
      </c>
      <c r="N80" s="5">
        <f t="shared" si="4"/>
        <v>1.304512053934559E-15</v>
      </c>
      <c r="O80" s="13">
        <f t="shared" si="5"/>
        <v>329.197191541917</v>
      </c>
      <c r="P80" s="13">
        <f t="shared" si="6"/>
        <v>-139.65617878298752</v>
      </c>
      <c r="Q80" s="13">
        <f t="shared" si="7"/>
        <v>-189.5410127589293</v>
      </c>
      <c r="R80" s="13">
        <f t="shared" si="29"/>
        <v>0</v>
      </c>
      <c r="S80" s="13">
        <f t="shared" si="16"/>
        <v>437.2967</v>
      </c>
      <c r="T80" s="13">
        <f t="shared" si="17"/>
        <v>169.8902</v>
      </c>
      <c r="U80" s="13">
        <f t="shared" si="18"/>
        <v>21.2066</v>
      </c>
      <c r="V80" s="13">
        <f t="shared" si="19"/>
        <v>628.3935</v>
      </c>
      <c r="W80" s="13">
        <f t="shared" si="20"/>
        <v>-475.5552518187689</v>
      </c>
      <c r="X80" s="13">
        <f t="shared" si="21"/>
        <v>-534.2210122954531</v>
      </c>
      <c r="Y80" s="13">
        <f t="shared" si="22"/>
        <v>9.079570974935422</v>
      </c>
      <c r="Z80" s="13">
        <f t="shared" si="23"/>
        <v>-1000.6966931392865</v>
      </c>
      <c r="AA80" s="57"/>
      <c r="AC80" s="5">
        <f t="shared" si="8"/>
        <v>16.748281049431437</v>
      </c>
      <c r="AD80" s="5">
        <f t="shared" si="9"/>
        <v>-13.716822192298872</v>
      </c>
      <c r="AE80" s="5">
        <f t="shared" si="10"/>
        <v>0.8332524767666736</v>
      </c>
      <c r="AF80" s="5">
        <f t="shared" si="11"/>
        <v>3.8647113338992383</v>
      </c>
      <c r="AG80" s="13">
        <f t="shared" si="12"/>
        <v>326.8491373939718</v>
      </c>
      <c r="AH80" s="13">
        <f t="shared" si="13"/>
        <v>-139.8554030037906</v>
      </c>
      <c r="AI80" s="13">
        <f t="shared" si="14"/>
        <v>-190.62255919407315</v>
      </c>
      <c r="AJ80" s="13">
        <f t="shared" si="30"/>
        <v>-3.6288248</v>
      </c>
      <c r="AK80" s="79">
        <f t="shared" si="24"/>
        <v>5474.16121383847</v>
      </c>
      <c r="AL80" s="79">
        <f t="shared" si="25"/>
        <v>1918.3716956352973</v>
      </c>
      <c r="AM80" s="79">
        <f t="shared" si="26"/>
        <v>-158.8367195760633</v>
      </c>
      <c r="AN80" s="79">
        <f t="shared" si="27"/>
        <v>7233.696189897704</v>
      </c>
      <c r="AO80" s="77">
        <f t="shared" si="15"/>
        <v>598.3309</v>
      </c>
      <c r="AP80" s="77">
        <f t="shared" si="28"/>
        <v>6637.650638199196</v>
      </c>
    </row>
    <row r="81" spans="1:42" ht="12" customHeight="1">
      <c r="A81" s="1">
        <v>81</v>
      </c>
      <c r="I81" s="66"/>
      <c r="J81" s="13">
        <v>100</v>
      </c>
      <c r="K81" s="5">
        <f t="shared" si="1"/>
        <v>1.2677353329367578</v>
      </c>
      <c r="L81" s="5">
        <f t="shared" si="2"/>
        <v>-1.2843329588485117</v>
      </c>
      <c r="M81" s="5">
        <f t="shared" si="3"/>
        <v>0.016597625911755454</v>
      </c>
      <c r="N81" s="5">
        <f t="shared" si="4"/>
        <v>1.4988010832439613E-15</v>
      </c>
      <c r="O81" s="13">
        <f t="shared" si="5"/>
        <v>325.4343223481677</v>
      </c>
      <c r="P81" s="13">
        <f t="shared" si="6"/>
        <v>-113.02215405206347</v>
      </c>
      <c r="Q81" s="13">
        <f t="shared" si="7"/>
        <v>-212.41216829610417</v>
      </c>
      <c r="R81" s="13">
        <f t="shared" si="29"/>
        <v>0</v>
      </c>
      <c r="S81" s="13">
        <f t="shared" si="16"/>
        <v>412.5646</v>
      </c>
      <c r="T81" s="13">
        <f t="shared" si="17"/>
        <v>145.1581</v>
      </c>
      <c r="U81" s="13">
        <f t="shared" si="18"/>
        <v>-3.5255</v>
      </c>
      <c r="V81" s="13">
        <f t="shared" si="19"/>
        <v>554.1972</v>
      </c>
      <c r="W81" s="13">
        <f t="shared" si="20"/>
        <v>-485.3108573151325</v>
      </c>
      <c r="X81" s="13">
        <f t="shared" si="21"/>
        <v>-543.9766177918166</v>
      </c>
      <c r="Y81" s="13">
        <f t="shared" si="22"/>
        <v>-0.6760345214280881</v>
      </c>
      <c r="Z81" s="13">
        <f t="shared" si="23"/>
        <v>-1029.9635096283773</v>
      </c>
      <c r="AA81" s="57"/>
      <c r="AC81" s="5">
        <f t="shared" si="8"/>
        <v>17.314940239188104</v>
      </c>
      <c r="AD81" s="5">
        <f t="shared" si="9"/>
        <v>-12.999330063061842</v>
      </c>
      <c r="AE81" s="5">
        <f t="shared" si="10"/>
        <v>-0.4373852303346563</v>
      </c>
      <c r="AF81" s="5">
        <f t="shared" si="11"/>
        <v>3.8782249457916054</v>
      </c>
      <c r="AG81" s="13">
        <f t="shared" si="12"/>
        <v>323.1131074954704</v>
      </c>
      <c r="AH81" s="13">
        <f t="shared" si="13"/>
        <v>-113.18338394372114</v>
      </c>
      <c r="AI81" s="13">
        <f t="shared" si="14"/>
        <v>-213.6242206116313</v>
      </c>
      <c r="AJ81" s="13">
        <f t="shared" si="30"/>
        <v>-3.6944971</v>
      </c>
      <c r="AK81" s="79">
        <f t="shared" si="24"/>
        <v>5594.6841467824315</v>
      </c>
      <c r="AL81" s="79">
        <f t="shared" si="25"/>
        <v>1471.3081655386852</v>
      </c>
      <c r="AM81" s="79">
        <f t="shared" si="26"/>
        <v>93.43607893727979</v>
      </c>
      <c r="AN81" s="79">
        <f t="shared" si="27"/>
        <v>7159.428391258396</v>
      </c>
      <c r="AO81" s="77">
        <f t="shared" si="15"/>
        <v>524.1655999999999</v>
      </c>
      <c r="AP81" s="77">
        <f t="shared" si="28"/>
        <v>6637.650638199196</v>
      </c>
    </row>
    <row r="82" spans="1:42" ht="12" customHeight="1">
      <c r="A82" s="1">
        <v>82</v>
      </c>
      <c r="B82" s="43"/>
      <c r="I82" s="66"/>
      <c r="J82" s="13">
        <v>105</v>
      </c>
      <c r="K82" s="5">
        <f t="shared" si="1"/>
        <v>1.1974491817984452</v>
      </c>
      <c r="L82" s="5">
        <f t="shared" si="2"/>
        <v>-1.3424021723355946</v>
      </c>
      <c r="M82" s="5">
        <f t="shared" si="3"/>
        <v>0.14495299053715108</v>
      </c>
      <c r="N82" s="5">
        <f t="shared" si="4"/>
        <v>1.6930901125533637E-15</v>
      </c>
      <c r="O82" s="13">
        <f t="shared" si="5"/>
        <v>319.19470145873254</v>
      </c>
      <c r="P82" s="13">
        <f t="shared" si="6"/>
        <v>-85.52796248416075</v>
      </c>
      <c r="Q82" s="13">
        <f t="shared" si="7"/>
        <v>-233.6667389745716</v>
      </c>
      <c r="R82" s="13">
        <f t="shared" si="29"/>
        <v>0</v>
      </c>
      <c r="S82" s="13">
        <f t="shared" si="16"/>
        <v>382.2194</v>
      </c>
      <c r="T82" s="13">
        <f t="shared" si="17"/>
        <v>114.8129</v>
      </c>
      <c r="U82" s="13">
        <f t="shared" si="18"/>
        <v>-33.8707</v>
      </c>
      <c r="V82" s="13">
        <f t="shared" si="19"/>
        <v>463.1616</v>
      </c>
      <c r="W82" s="13">
        <f t="shared" si="20"/>
        <v>-484.6348227937044</v>
      </c>
      <c r="X82" s="13">
        <f t="shared" si="21"/>
        <v>-543.3005832703886</v>
      </c>
      <c r="Y82" s="13">
        <f t="shared" si="22"/>
        <v>-4.1198117781150095E-14</v>
      </c>
      <c r="Z82" s="13">
        <f t="shared" si="23"/>
        <v>-1027.935406064093</v>
      </c>
      <c r="AA82" s="57"/>
      <c r="AC82" s="5">
        <f t="shared" si="8"/>
        <v>17.74982227867778</v>
      </c>
      <c r="AD82" s="5">
        <f t="shared" si="9"/>
        <v>-12.182905182834814</v>
      </c>
      <c r="AE82" s="5">
        <f t="shared" si="10"/>
        <v>-1.7046941717327102</v>
      </c>
      <c r="AF82" s="5">
        <f t="shared" si="11"/>
        <v>3.8622229241102555</v>
      </c>
      <c r="AG82" s="13">
        <f t="shared" si="12"/>
        <v>316.91799174789986</v>
      </c>
      <c r="AH82" s="13">
        <f t="shared" si="13"/>
        <v>-85.6499709898442</v>
      </c>
      <c r="AI82" s="13">
        <f t="shared" si="14"/>
        <v>-235.00007272050377</v>
      </c>
      <c r="AJ82" s="13">
        <f t="shared" si="30"/>
        <v>-3.732052</v>
      </c>
      <c r="AK82" s="79">
        <f t="shared" si="24"/>
        <v>5625.238030440693</v>
      </c>
      <c r="AL82" s="79">
        <f t="shared" si="25"/>
        <v>1043.4654754818243</v>
      </c>
      <c r="AM82" s="79">
        <f t="shared" si="26"/>
        <v>400.60325432340585</v>
      </c>
      <c r="AN82" s="79">
        <f t="shared" si="27"/>
        <v>7069.306760245924</v>
      </c>
      <c r="AO82" s="77">
        <f t="shared" si="15"/>
        <v>434.0735</v>
      </c>
      <c r="AP82" s="77">
        <f t="shared" si="28"/>
        <v>6637.650638199196</v>
      </c>
    </row>
    <row r="83" spans="1:42" ht="12" customHeight="1">
      <c r="A83" s="1">
        <v>83</v>
      </c>
      <c r="B83" s="43"/>
      <c r="J83" s="13">
        <v>110</v>
      </c>
      <c r="K83" s="5">
        <f t="shared" si="1"/>
        <v>1.1180497193470613</v>
      </c>
      <c r="L83" s="5">
        <f t="shared" si="2"/>
        <v>-1.3902548947266102</v>
      </c>
      <c r="M83" s="5">
        <f t="shared" si="3"/>
        <v>0.27220517537955025</v>
      </c>
      <c r="N83" s="5">
        <f t="shared" si="4"/>
        <v>1.3322676295501878E-15</v>
      </c>
      <c r="O83" s="13">
        <f t="shared" si="5"/>
        <v>310.525816156166</v>
      </c>
      <c r="P83" s="13">
        <f t="shared" si="6"/>
        <v>-57.38285147855781</v>
      </c>
      <c r="Q83" s="13">
        <f t="shared" si="7"/>
        <v>-253.1429646776082</v>
      </c>
      <c r="R83" s="13">
        <f t="shared" si="29"/>
        <v>0</v>
      </c>
      <c r="S83" s="13">
        <f t="shared" si="16"/>
        <v>347.1833</v>
      </c>
      <c r="T83" s="13">
        <f t="shared" si="17"/>
        <v>79.7768</v>
      </c>
      <c r="U83" s="13">
        <f t="shared" si="18"/>
        <v>-68.9068</v>
      </c>
      <c r="V83" s="13">
        <f t="shared" si="19"/>
        <v>358.0533</v>
      </c>
      <c r="W83" s="13">
        <f t="shared" si="20"/>
        <v>-473.54768922132837</v>
      </c>
      <c r="X83" s="13">
        <f t="shared" si="21"/>
        <v>-532.2134496980127</v>
      </c>
      <c r="Y83" s="13">
        <f t="shared" si="22"/>
        <v>11.087133572375995</v>
      </c>
      <c r="Z83" s="13">
        <f t="shared" si="23"/>
        <v>-994.674005346965</v>
      </c>
      <c r="AA83" s="57"/>
      <c r="AC83" s="5">
        <f t="shared" si="8"/>
        <v>18.049617452990997</v>
      </c>
      <c r="AD83" s="5">
        <f t="shared" si="9"/>
        <v>-11.273761037927136</v>
      </c>
      <c r="AE83" s="5">
        <f t="shared" si="10"/>
        <v>-2.959029361161414</v>
      </c>
      <c r="AF83" s="5">
        <f t="shared" si="11"/>
        <v>3.816827053902448</v>
      </c>
      <c r="AG83" s="13">
        <f t="shared" si="12"/>
        <v>308.31093872281247</v>
      </c>
      <c r="AH83" s="13">
        <f t="shared" si="13"/>
        <v>-57.464710039868095</v>
      </c>
      <c r="AI83" s="13">
        <f t="shared" si="14"/>
        <v>-254.58743237904966</v>
      </c>
      <c r="AJ83" s="13">
        <f t="shared" si="30"/>
        <v>-3.7412037</v>
      </c>
      <c r="AK83" s="79">
        <f t="shared" si="24"/>
        <v>5564.894500519314</v>
      </c>
      <c r="AL83" s="79">
        <f t="shared" si="25"/>
        <v>647.8434091032452</v>
      </c>
      <c r="AM83" s="79">
        <f t="shared" si="26"/>
        <v>753.3316873923039</v>
      </c>
      <c r="AN83" s="79">
        <f t="shared" si="27"/>
        <v>6966.069597014863</v>
      </c>
      <c r="AO83" s="77">
        <f t="shared" si="15"/>
        <v>330.79249999999996</v>
      </c>
      <c r="AP83" s="77">
        <f t="shared" si="28"/>
        <v>6637.650638199196</v>
      </c>
    </row>
    <row r="84" spans="1:42" ht="12" customHeight="1">
      <c r="A84" s="1">
        <v>84</v>
      </c>
      <c r="B84" s="43"/>
      <c r="J84" s="13">
        <v>115</v>
      </c>
      <c r="K84" s="5">
        <f t="shared" si="1"/>
        <v>1.0301412234345684</v>
      </c>
      <c r="L84" s="5">
        <f t="shared" si="2"/>
        <v>-1.4275269379098994</v>
      </c>
      <c r="M84" s="5">
        <f t="shared" si="3"/>
        <v>0.3973857144753324</v>
      </c>
      <c r="N84" s="5">
        <f t="shared" si="4"/>
        <v>1.3877787807814457E-15</v>
      </c>
      <c r="O84" s="13">
        <f t="shared" si="5"/>
        <v>299.49364189203686</v>
      </c>
      <c r="P84" s="13">
        <f t="shared" si="6"/>
        <v>-28.80102232449001</v>
      </c>
      <c r="Q84" s="13">
        <f t="shared" si="7"/>
        <v>-270.69261956754684</v>
      </c>
      <c r="R84" s="13">
        <f t="shared" si="29"/>
        <v>0</v>
      </c>
      <c r="S84" s="13">
        <f t="shared" si="16"/>
        <v>308.5207</v>
      </c>
      <c r="T84" s="13">
        <f t="shared" si="17"/>
        <v>41.1142</v>
      </c>
      <c r="U84" s="13">
        <f t="shared" si="18"/>
        <v>-107.5694</v>
      </c>
      <c r="V84" s="13">
        <f t="shared" si="19"/>
        <v>242.0655</v>
      </c>
      <c r="W84" s="13">
        <f t="shared" si="20"/>
        <v>-452.3863335412409</v>
      </c>
      <c r="X84" s="13">
        <f t="shared" si="21"/>
        <v>-511.0520940179252</v>
      </c>
      <c r="Y84" s="13">
        <f t="shared" si="22"/>
        <v>32.248489252463585</v>
      </c>
      <c r="Z84" s="13">
        <f t="shared" si="23"/>
        <v>-931.1899383067024</v>
      </c>
      <c r="AA84" s="57"/>
      <c r="AC84" s="5">
        <f t="shared" si="8"/>
        <v>18.212044139829956</v>
      </c>
      <c r="AD84" s="5">
        <f t="shared" si="9"/>
        <v>-10.278816764237803</v>
      </c>
      <c r="AE84" s="5">
        <f t="shared" si="10"/>
        <v>-4.190844550440881</v>
      </c>
      <c r="AF84" s="5">
        <f t="shared" si="11"/>
        <v>3.7423828251512727</v>
      </c>
      <c r="AG84" s="13">
        <f t="shared" si="12"/>
        <v>297.35745329080976</v>
      </c>
      <c r="AH84" s="13">
        <f t="shared" si="13"/>
        <v>-28.842107948347977</v>
      </c>
      <c r="AI84" s="13">
        <f t="shared" si="14"/>
        <v>-272.23722795309635</v>
      </c>
      <c r="AJ84" s="13">
        <f t="shared" si="30"/>
        <v>-3.7218826</v>
      </c>
      <c r="AK84" s="79">
        <f t="shared" si="24"/>
        <v>5415.487064639652</v>
      </c>
      <c r="AL84" s="79">
        <f t="shared" si="25"/>
        <v>296.46274269543557</v>
      </c>
      <c r="AM84" s="79">
        <f t="shared" si="26"/>
        <v>1140.9039031943657</v>
      </c>
      <c r="AN84" s="79">
        <f t="shared" si="27"/>
        <v>6852.853710529454</v>
      </c>
      <c r="AO84" s="77">
        <f t="shared" si="15"/>
        <v>217.4604</v>
      </c>
      <c r="AP84" s="77">
        <f t="shared" si="28"/>
        <v>6637.650638199196</v>
      </c>
    </row>
    <row r="85" spans="1:42" ht="12" customHeight="1">
      <c r="A85" s="1">
        <v>85</v>
      </c>
      <c r="B85" s="43"/>
      <c r="J85" s="13">
        <v>120</v>
      </c>
      <c r="K85" s="5">
        <f t="shared" si="1"/>
        <v>0.934392730795461</v>
      </c>
      <c r="L85" s="5">
        <f t="shared" si="2"/>
        <v>-1.453934639131362</v>
      </c>
      <c r="M85" s="5">
        <f t="shared" si="3"/>
        <v>0.5195419083359024</v>
      </c>
      <c r="N85" s="5">
        <f t="shared" si="4"/>
        <v>1.5543122344752192E-15</v>
      </c>
      <c r="O85" s="13">
        <f t="shared" si="5"/>
        <v>286.182140173904</v>
      </c>
      <c r="P85" s="13">
        <f t="shared" si="6"/>
        <v>-8.196141782494786E-14</v>
      </c>
      <c r="Q85" s="13">
        <f t="shared" si="7"/>
        <v>-286.18214017390386</v>
      </c>
      <c r="R85" s="13">
        <f t="shared" si="29"/>
        <v>0</v>
      </c>
      <c r="S85" s="13">
        <f t="shared" si="16"/>
        <v>267.4065</v>
      </c>
      <c r="T85" s="13">
        <f t="shared" si="17"/>
        <v>0</v>
      </c>
      <c r="U85" s="13">
        <f t="shared" si="18"/>
        <v>-148.6836</v>
      </c>
      <c r="V85" s="13">
        <f t="shared" si="19"/>
        <v>118.7229</v>
      </c>
      <c r="W85" s="13">
        <f t="shared" si="20"/>
        <v>-421.7937328376185</v>
      </c>
      <c r="X85" s="13">
        <f t="shared" si="21"/>
        <v>-480.45949331430285</v>
      </c>
      <c r="Y85" s="13">
        <f t="shared" si="22"/>
        <v>62.841089956085945</v>
      </c>
      <c r="Z85" s="13">
        <f t="shared" si="23"/>
        <v>-839.4121361958354</v>
      </c>
      <c r="AA85" s="57"/>
      <c r="AC85" s="5">
        <f t="shared" si="8"/>
        <v>18.23586617403189</v>
      </c>
      <c r="AD85" s="5">
        <f t="shared" si="9"/>
        <v>-9.205644488453363</v>
      </c>
      <c r="AE85" s="5">
        <f t="shared" si="10"/>
        <v>-5.39076488219038</v>
      </c>
      <c r="AF85" s="5">
        <f t="shared" si="11"/>
        <v>3.639456803388148</v>
      </c>
      <c r="AG85" s="13">
        <f t="shared" si="12"/>
        <v>284.14089808992463</v>
      </c>
      <c r="AH85" s="13">
        <f t="shared" si="13"/>
        <v>0</v>
      </c>
      <c r="AI85" s="13">
        <f t="shared" si="14"/>
        <v>-287.8151338410874</v>
      </c>
      <c r="AJ85" s="13">
        <f t="shared" si="30"/>
        <v>-3.6742358</v>
      </c>
      <c r="AK85" s="79">
        <f t="shared" si="24"/>
        <v>5181.555392137099</v>
      </c>
      <c r="AL85" s="79">
        <f t="shared" si="25"/>
        <v>0</v>
      </c>
      <c r="AM85" s="79">
        <f t="shared" si="26"/>
        <v>1551.543716073458</v>
      </c>
      <c r="AN85" s="79">
        <f t="shared" si="27"/>
        <v>6733.0991082105575</v>
      </c>
      <c r="AO85" s="77">
        <f t="shared" si="15"/>
        <v>97.52109999999999</v>
      </c>
      <c r="AP85" s="77">
        <f t="shared" si="28"/>
        <v>6637.650638199196</v>
      </c>
    </row>
    <row r="86" spans="1:42" ht="12" customHeight="1">
      <c r="A86" s="1">
        <v>86</v>
      </c>
      <c r="B86" s="43"/>
      <c r="C86" s="3"/>
      <c r="D86" s="61"/>
      <c r="E86" s="61"/>
      <c r="F86" s="78"/>
      <c r="G86" s="61"/>
      <c r="J86" s="13">
        <v>125</v>
      </c>
      <c r="K86" s="5">
        <f t="shared" si="1"/>
        <v>0.8315329452732433</v>
      </c>
      <c r="L86" s="5">
        <f t="shared" si="2"/>
        <v>-1.469277019839297</v>
      </c>
      <c r="M86" s="5">
        <f t="shared" si="3"/>
        <v>0.6377440745660548</v>
      </c>
      <c r="N86" s="5">
        <f t="shared" si="4"/>
        <v>9.992007221626409E-16</v>
      </c>
      <c r="O86" s="13">
        <f t="shared" si="5"/>
        <v>270.69261956754696</v>
      </c>
      <c r="P86" s="13">
        <f t="shared" si="6"/>
        <v>28.801022324489843</v>
      </c>
      <c r="Q86" s="13">
        <f t="shared" si="7"/>
        <v>-299.49364189203675</v>
      </c>
      <c r="R86" s="13">
        <f t="shared" si="29"/>
        <v>0</v>
      </c>
      <c r="S86" s="13">
        <f t="shared" si="16"/>
        <v>225.0898</v>
      </c>
      <c r="T86" s="13">
        <f t="shared" si="17"/>
        <v>-42.3167</v>
      </c>
      <c r="U86" s="13">
        <f t="shared" si="18"/>
        <v>-191.0003</v>
      </c>
      <c r="V86" s="13">
        <f t="shared" si="19"/>
        <v>-8.2272</v>
      </c>
      <c r="W86" s="13">
        <f t="shared" si="20"/>
        <v>-382.69942780223784</v>
      </c>
      <c r="X86" s="13">
        <f t="shared" si="21"/>
        <v>-441.36518827892246</v>
      </c>
      <c r="Y86" s="13">
        <f t="shared" si="22"/>
        <v>101.93539499146658</v>
      </c>
      <c r="Z86" s="13">
        <f t="shared" si="23"/>
        <v>-722.1292210896936</v>
      </c>
      <c r="AA86" s="57"/>
      <c r="AC86" s="5">
        <f t="shared" si="8"/>
        <v>18.120902255532396</v>
      </c>
      <c r="AD86" s="5">
        <f t="shared" si="9"/>
        <v>-8.062411699591678</v>
      </c>
      <c r="AE86" s="5">
        <f t="shared" si="10"/>
        <v>-6.549658238153572</v>
      </c>
      <c r="AF86" s="5">
        <f t="shared" si="11"/>
        <v>3.508832317787146</v>
      </c>
      <c r="AG86" s="13">
        <f t="shared" si="12"/>
        <v>268.7618590856101</v>
      </c>
      <c r="AH86" s="13">
        <f t="shared" si="13"/>
        <v>28.842107948347977</v>
      </c>
      <c r="AI86" s="13">
        <f t="shared" si="14"/>
        <v>-301.2025927730186</v>
      </c>
      <c r="AJ86" s="13">
        <f t="shared" si="30"/>
        <v>-3.5986257</v>
      </c>
      <c r="AK86" s="79">
        <f t="shared" si="24"/>
        <v>4870.207378505513</v>
      </c>
      <c r="AL86" s="79">
        <f t="shared" si="25"/>
        <v>-232.53694856364686</v>
      </c>
      <c r="AM86" s="79">
        <f t="shared" si="26"/>
        <v>1972.7740431090167</v>
      </c>
      <c r="AN86" s="79">
        <f t="shared" si="27"/>
        <v>6610.444473050883</v>
      </c>
      <c r="AO86" s="77">
        <f t="shared" si="15"/>
        <v>-25.3816</v>
      </c>
      <c r="AP86" s="77">
        <f t="shared" si="28"/>
        <v>6637.650638199196</v>
      </c>
    </row>
    <row r="87" spans="1:42" ht="12" customHeight="1">
      <c r="A87" s="1">
        <v>87</v>
      </c>
      <c r="B87" s="43"/>
      <c r="C87" s="3"/>
      <c r="D87" s="61"/>
      <c r="E87" s="61"/>
      <c r="F87" s="79"/>
      <c r="G87" s="79"/>
      <c r="J87" s="13">
        <v>130</v>
      </c>
      <c r="K87" s="5">
        <f t="shared" si="1"/>
        <v>0.7223446919441763</v>
      </c>
      <c r="L87" s="5">
        <f t="shared" si="2"/>
        <v>-1.4734373152525344</v>
      </c>
      <c r="M87" s="5">
        <f t="shared" si="3"/>
        <v>0.7510926233083589</v>
      </c>
      <c r="N87" s="5">
        <f t="shared" si="4"/>
        <v>0</v>
      </c>
      <c r="O87" s="13">
        <f t="shared" si="5"/>
        <v>253.14296467760826</v>
      </c>
      <c r="P87" s="13">
        <f t="shared" si="6"/>
        <v>57.38285147855765</v>
      </c>
      <c r="Q87" s="13">
        <f t="shared" si="7"/>
        <v>-310.52581615616594</v>
      </c>
      <c r="R87" s="13">
        <f t="shared" si="29"/>
        <v>0</v>
      </c>
      <c r="S87" s="13">
        <f t="shared" si="16"/>
        <v>182.8565</v>
      </c>
      <c r="T87" s="13">
        <f t="shared" si="17"/>
        <v>-84.55</v>
      </c>
      <c r="U87" s="13">
        <f t="shared" si="18"/>
        <v>-233.2336</v>
      </c>
      <c r="V87" s="13">
        <f t="shared" si="19"/>
        <v>-134.9271</v>
      </c>
      <c r="W87" s="13">
        <f t="shared" si="20"/>
        <v>-336.29127911092644</v>
      </c>
      <c r="X87" s="13">
        <f t="shared" si="21"/>
        <v>-394.9570395876112</v>
      </c>
      <c r="Y87" s="13">
        <f t="shared" si="22"/>
        <v>148.3435436827779</v>
      </c>
      <c r="Z87" s="13">
        <f t="shared" si="23"/>
        <v>-582.9047750157597</v>
      </c>
      <c r="AA87" s="57"/>
      <c r="AC87" s="5">
        <f t="shared" si="8"/>
        <v>17.868027329168363</v>
      </c>
      <c r="AD87" s="5">
        <f t="shared" si="9"/>
        <v>-6.857819089478811</v>
      </c>
      <c r="AE87" s="5">
        <f t="shared" si="10"/>
        <v>-7.658704740132639</v>
      </c>
      <c r="AF87" s="5">
        <f t="shared" si="11"/>
        <v>3.3515034995569133</v>
      </c>
      <c r="AG87" s="13">
        <f t="shared" si="12"/>
        <v>251.33738005080647</v>
      </c>
      <c r="AH87" s="13">
        <f t="shared" si="13"/>
        <v>57.464710039868095</v>
      </c>
      <c r="AI87" s="13">
        <f t="shared" si="14"/>
        <v>-312.2977181028488</v>
      </c>
      <c r="AJ87" s="13">
        <f t="shared" si="30"/>
        <v>-3.495628</v>
      </c>
      <c r="AK87" s="79">
        <f t="shared" si="24"/>
        <v>4490.903175589386</v>
      </c>
      <c r="AL87" s="79">
        <f t="shared" si="25"/>
        <v>-394.0825854827721</v>
      </c>
      <c r="AM87" s="79">
        <f t="shared" si="26"/>
        <v>2391.796013966895</v>
      </c>
      <c r="AN87" s="79">
        <f t="shared" si="27"/>
        <v>6488.616604073509</v>
      </c>
      <c r="AO87" s="77">
        <f t="shared" si="15"/>
        <v>-147.5127</v>
      </c>
      <c r="AP87" s="77">
        <f t="shared" si="28"/>
        <v>6637.650638199196</v>
      </c>
    </row>
    <row r="88" spans="1:42" ht="12" customHeight="1">
      <c r="A88" s="1">
        <v>88</v>
      </c>
      <c r="B88" s="43"/>
      <c r="C88" s="3"/>
      <c r="D88" s="61"/>
      <c r="E88" s="61"/>
      <c r="F88" s="79"/>
      <c r="G88" s="79"/>
      <c r="J88" s="13">
        <v>135</v>
      </c>
      <c r="K88" s="5">
        <f t="shared" si="1"/>
        <v>0.6076589593457642</v>
      </c>
      <c r="L88" s="5">
        <f t="shared" si="2"/>
        <v>-1.466383863010924</v>
      </c>
      <c r="M88" s="5">
        <f t="shared" si="3"/>
        <v>0.8587249036651607</v>
      </c>
      <c r="N88" s="5">
        <f t="shared" si="4"/>
        <v>8.881784197001252E-16</v>
      </c>
      <c r="O88" s="13">
        <f t="shared" si="5"/>
        <v>233.66673897457184</v>
      </c>
      <c r="P88" s="13">
        <f t="shared" si="6"/>
        <v>85.52796248416058</v>
      </c>
      <c r="Q88" s="13">
        <f t="shared" si="7"/>
        <v>-319.1947014587324</v>
      </c>
      <c r="R88" s="13">
        <f t="shared" si="29"/>
        <v>0</v>
      </c>
      <c r="S88" s="13">
        <f t="shared" si="16"/>
        <v>141.9897</v>
      </c>
      <c r="T88" s="13">
        <f t="shared" si="17"/>
        <v>-125.4168</v>
      </c>
      <c r="U88" s="13">
        <f t="shared" si="18"/>
        <v>-274.1004</v>
      </c>
      <c r="V88" s="13">
        <f t="shared" si="19"/>
        <v>-257.5275</v>
      </c>
      <c r="W88" s="13">
        <f t="shared" si="20"/>
        <v>-283.9793748780133</v>
      </c>
      <c r="X88" s="13">
        <f t="shared" si="21"/>
        <v>-342.64513535469797</v>
      </c>
      <c r="Y88" s="13">
        <f t="shared" si="22"/>
        <v>200.6554479156914</v>
      </c>
      <c r="Z88" s="13">
        <f t="shared" si="23"/>
        <v>-425.96906231701985</v>
      </c>
      <c r="AA88" s="57"/>
      <c r="AC88" s="5">
        <f t="shared" si="8"/>
        <v>17.479165925819473</v>
      </c>
      <c r="AD88" s="5">
        <f t="shared" si="9"/>
        <v>-5.601034335230631</v>
      </c>
      <c r="AE88" s="5">
        <f t="shared" si="10"/>
        <v>-8.709463874586946</v>
      </c>
      <c r="AF88" s="5">
        <f t="shared" si="11"/>
        <v>3.1686677160018952</v>
      </c>
      <c r="AG88" s="13">
        <f t="shared" si="12"/>
        <v>232.00007179215692</v>
      </c>
      <c r="AH88" s="13">
        <f t="shared" si="13"/>
        <v>85.6499709898442</v>
      </c>
      <c r="AI88" s="13">
        <f t="shared" si="14"/>
        <v>-321.01606922739865</v>
      </c>
      <c r="AJ88" s="13">
        <f t="shared" si="30"/>
        <v>-3.3660264</v>
      </c>
      <c r="AK88" s="79">
        <f t="shared" si="24"/>
        <v>4055.1677496571406</v>
      </c>
      <c r="AL88" s="79">
        <f t="shared" si="25"/>
        <v>-479.72842832562486</v>
      </c>
      <c r="AM88" s="79">
        <f t="shared" si="26"/>
        <v>2795.877858097931</v>
      </c>
      <c r="AN88" s="79">
        <f t="shared" si="27"/>
        <v>6371.317179429447</v>
      </c>
      <c r="AO88" s="77">
        <f t="shared" si="15"/>
        <v>-265.1619</v>
      </c>
      <c r="AP88" s="77">
        <f t="shared" si="28"/>
        <v>6637.650638199196</v>
      </c>
    </row>
    <row r="89" spans="1:42" ht="12" customHeight="1">
      <c r="A89" s="1">
        <v>89</v>
      </c>
      <c r="F89" s="134"/>
      <c r="J89" s="13">
        <v>140</v>
      </c>
      <c r="K89" s="5">
        <f t="shared" si="1"/>
        <v>0.48834857515221936</v>
      </c>
      <c r="L89" s="5">
        <f t="shared" si="2"/>
        <v>-1.4481703441450156</v>
      </c>
      <c r="M89" s="5">
        <f t="shared" si="3"/>
        <v>0.959821768992797</v>
      </c>
      <c r="N89" s="5">
        <f t="shared" si="4"/>
        <v>8.881784197001252E-16</v>
      </c>
      <c r="O89" s="13">
        <f t="shared" si="5"/>
        <v>212.41216829610437</v>
      </c>
      <c r="P89" s="13">
        <f t="shared" si="6"/>
        <v>113.02215405206333</v>
      </c>
      <c r="Q89" s="13">
        <f t="shared" si="7"/>
        <v>-325.4343223481677</v>
      </c>
      <c r="R89" s="13">
        <f t="shared" si="29"/>
        <v>0</v>
      </c>
      <c r="S89" s="13">
        <f t="shared" si="16"/>
        <v>103.7312</v>
      </c>
      <c r="T89" s="13">
        <f t="shared" si="17"/>
        <v>-163.6753</v>
      </c>
      <c r="U89" s="13">
        <f t="shared" si="18"/>
        <v>-312.3589</v>
      </c>
      <c r="V89" s="13">
        <f t="shared" si="19"/>
        <v>-372.303</v>
      </c>
      <c r="W89" s="13">
        <f t="shared" si="20"/>
        <v>-227.35318584251456</v>
      </c>
      <c r="X89" s="13">
        <f t="shared" si="21"/>
        <v>-286.01894631919913</v>
      </c>
      <c r="Y89" s="13">
        <f t="shared" si="22"/>
        <v>257.2816369511902</v>
      </c>
      <c r="Z89" s="13">
        <f t="shared" si="23"/>
        <v>-256.0904952105235</v>
      </c>
      <c r="AA89" s="57"/>
      <c r="AC89" s="5">
        <f t="shared" si="8"/>
        <v>16.95727751556615</v>
      </c>
      <c r="AD89" s="5">
        <f t="shared" si="9"/>
        <v>-4.3016223276943455</v>
      </c>
      <c r="AE89" s="5">
        <f t="shared" si="10"/>
        <v>-9.693938730037573</v>
      </c>
      <c r="AF89" s="5">
        <f t="shared" si="11"/>
        <v>2.961716457834232</v>
      </c>
      <c r="AG89" s="13">
        <f t="shared" si="12"/>
        <v>210.8971029016956</v>
      </c>
      <c r="AH89" s="13">
        <f t="shared" si="13"/>
        <v>113.18338394372114</v>
      </c>
      <c r="AI89" s="13">
        <f t="shared" si="14"/>
        <v>-327.2912942303256</v>
      </c>
      <c r="AJ89" s="13">
        <f t="shared" si="30"/>
        <v>-3.2108074</v>
      </c>
      <c r="AK89" s="79">
        <f t="shared" si="24"/>
        <v>3576.2407011329637</v>
      </c>
      <c r="AL89" s="79">
        <f t="shared" si="25"/>
        <v>-486.87217149631255</v>
      </c>
      <c r="AM89" s="79">
        <f t="shared" si="26"/>
        <v>3172.741753143476</v>
      </c>
      <c r="AN89" s="79">
        <f t="shared" si="27"/>
        <v>6262.110282780128</v>
      </c>
      <c r="AO89" s="77">
        <f t="shared" si="15"/>
        <v>-374.7544</v>
      </c>
      <c r="AP89" s="77">
        <f t="shared" si="28"/>
        <v>6637.650638199196</v>
      </c>
    </row>
    <row r="90" spans="1:42" ht="12" customHeight="1">
      <c r="A90" s="1">
        <v>90</v>
      </c>
      <c r="B90" s="43"/>
      <c r="F90" s="134"/>
      <c r="J90" s="13">
        <v>145</v>
      </c>
      <c r="K90" s="5">
        <f t="shared" si="1"/>
        <v>0.36532156342883426</v>
      </c>
      <c r="L90" s="5">
        <f t="shared" si="2"/>
        <v>-1.4189353745310023</v>
      </c>
      <c r="M90" s="5">
        <f t="shared" si="3"/>
        <v>1.0536138111021685</v>
      </c>
      <c r="N90" s="5">
        <f t="shared" si="4"/>
        <v>0</v>
      </c>
      <c r="O90" s="13">
        <f t="shared" si="5"/>
        <v>189.54101275892947</v>
      </c>
      <c r="P90" s="13">
        <f t="shared" si="6"/>
        <v>139.65617878298738</v>
      </c>
      <c r="Q90" s="13">
        <f t="shared" si="7"/>
        <v>-329.197191541917</v>
      </c>
      <c r="R90" s="13">
        <f t="shared" si="29"/>
        <v>0</v>
      </c>
      <c r="S90" s="13">
        <f t="shared" si="16"/>
        <v>69.2434</v>
      </c>
      <c r="T90" s="13">
        <f t="shared" si="17"/>
        <v>-198.1631</v>
      </c>
      <c r="U90" s="13">
        <f t="shared" si="18"/>
        <v>-346.8467</v>
      </c>
      <c r="V90" s="13">
        <f t="shared" si="19"/>
        <v>-475.7664</v>
      </c>
      <c r="W90" s="13">
        <f t="shared" si="20"/>
        <v>-168.1332701040396</v>
      </c>
      <c r="X90" s="13">
        <f t="shared" si="21"/>
        <v>-226.7990305807243</v>
      </c>
      <c r="Y90" s="13">
        <f t="shared" si="22"/>
        <v>316.5015526896652</v>
      </c>
      <c r="Z90" s="13">
        <f t="shared" si="23"/>
        <v>-78.43074799509873</v>
      </c>
      <c r="AA90" s="57"/>
      <c r="AC90" s="5">
        <f t="shared" si="8"/>
        <v>16.306333984335257</v>
      </c>
      <c r="AD90" s="5">
        <f t="shared" si="9"/>
        <v>-2.969472376853731</v>
      </c>
      <c r="AE90" s="5">
        <f t="shared" si="10"/>
        <v>-10.604636858392375</v>
      </c>
      <c r="AF90" s="5">
        <f t="shared" si="11"/>
        <v>2.732224749089152</v>
      </c>
      <c r="AG90" s="13">
        <f t="shared" si="12"/>
        <v>188.18907971499988</v>
      </c>
      <c r="AH90" s="13">
        <f t="shared" si="13"/>
        <v>139.8554030037906</v>
      </c>
      <c r="AI90" s="13">
        <f t="shared" si="14"/>
        <v>-331.0756348602732</v>
      </c>
      <c r="AJ90" s="13">
        <f t="shared" si="30"/>
        <v>-3.0311521</v>
      </c>
      <c r="AK90" s="79">
        <f t="shared" si="24"/>
        <v>3068.673986037479</v>
      </c>
      <c r="AL90" s="79">
        <f t="shared" si="25"/>
        <v>-415.2967559735025</v>
      </c>
      <c r="AM90" s="79">
        <f t="shared" si="26"/>
        <v>3510.936880354909</v>
      </c>
      <c r="AN90" s="79">
        <f t="shared" si="27"/>
        <v>6164.314110418885</v>
      </c>
      <c r="AO90" s="77">
        <f t="shared" si="15"/>
        <v>-472.9602</v>
      </c>
      <c r="AP90" s="77">
        <f t="shared" si="28"/>
        <v>6637.650638199196</v>
      </c>
    </row>
    <row r="91" spans="1:42" ht="12" customHeight="1">
      <c r="A91" s="1">
        <v>91</v>
      </c>
      <c r="F91" s="134"/>
      <c r="J91" s="13">
        <v>150</v>
      </c>
      <c r="K91" s="5">
        <f t="shared" si="1"/>
        <v>0.23951423402056476</v>
      </c>
      <c r="L91" s="5">
        <f t="shared" si="2"/>
        <v>-1.3789014499402037</v>
      </c>
      <c r="M91" s="5">
        <f t="shared" si="3"/>
        <v>1.1393872159196394</v>
      </c>
      <c r="N91" s="5">
        <f t="shared" si="4"/>
        <v>0</v>
      </c>
      <c r="O91" s="13">
        <f t="shared" si="5"/>
        <v>165.22733566666665</v>
      </c>
      <c r="P91" s="13">
        <f t="shared" si="6"/>
        <v>165.22733566666656</v>
      </c>
      <c r="Q91" s="13">
        <f t="shared" si="7"/>
        <v>-330.45467133333335</v>
      </c>
      <c r="R91" s="13">
        <f t="shared" si="29"/>
        <v>0</v>
      </c>
      <c r="S91" s="13">
        <f t="shared" si="16"/>
        <v>39.5743</v>
      </c>
      <c r="T91" s="13">
        <f t="shared" si="17"/>
        <v>-227.8322</v>
      </c>
      <c r="U91" s="13">
        <f t="shared" si="18"/>
        <v>-376.5158</v>
      </c>
      <c r="V91" s="13">
        <f t="shared" si="19"/>
        <v>-564.7737</v>
      </c>
      <c r="W91" s="13">
        <f t="shared" si="20"/>
        <v>-108.11899483557887</v>
      </c>
      <c r="X91" s="13">
        <f t="shared" si="21"/>
        <v>-166.78475531226354</v>
      </c>
      <c r="Y91" s="13">
        <f t="shared" si="22"/>
        <v>376.5158279581261</v>
      </c>
      <c r="Z91" s="13">
        <f t="shared" si="23"/>
        <v>101.61207781028372</v>
      </c>
      <c r="AA91" s="57"/>
      <c r="AC91" s="5">
        <f t="shared" si="8"/>
        <v>15.531289405449908</v>
      </c>
      <c r="AD91" s="5">
        <f t="shared" si="9"/>
        <v>-1.6147229482088146</v>
      </c>
      <c r="AE91" s="5">
        <f t="shared" si="10"/>
        <v>-11.434627296999997</v>
      </c>
      <c r="AF91" s="5">
        <f t="shared" si="11"/>
        <v>2.4819391602410956</v>
      </c>
      <c r="AG91" s="13">
        <f t="shared" si="12"/>
        <v>164.04882399999997</v>
      </c>
      <c r="AH91" s="13">
        <f t="shared" si="13"/>
        <v>165.46303799999998</v>
      </c>
      <c r="AI91" s="13">
        <f t="shared" si="14"/>
        <v>-332.34029000000004</v>
      </c>
      <c r="AJ91" s="13">
        <f t="shared" si="30"/>
        <v>-2.828428</v>
      </c>
      <c r="AK91" s="79">
        <f t="shared" si="24"/>
        <v>2547.889762167716</v>
      </c>
      <c r="AL91" s="79">
        <f t="shared" si="25"/>
        <v>-267.1769645389471</v>
      </c>
      <c r="AM91" s="79">
        <f t="shared" si="26"/>
        <v>3800.1873519268956</v>
      </c>
      <c r="AN91" s="79">
        <f t="shared" si="27"/>
        <v>6080.900149555664</v>
      </c>
      <c r="AO91" s="77">
        <f t="shared" si="15"/>
        <v>-556.7951999999999</v>
      </c>
      <c r="AP91" s="77">
        <f t="shared" si="28"/>
        <v>6637.650638199196</v>
      </c>
    </row>
    <row r="92" spans="1:42" ht="12" customHeight="1">
      <c r="A92" s="1">
        <v>92</v>
      </c>
      <c r="E92" s="134"/>
      <c r="F92" s="134"/>
      <c r="G92" s="134"/>
      <c r="H92" s="134"/>
      <c r="J92" s="13">
        <v>155</v>
      </c>
      <c r="K92" s="5">
        <f t="shared" si="1"/>
        <v>0.11188405666874943</v>
      </c>
      <c r="L92" s="5">
        <f t="shared" si="2"/>
        <v>-1.3283732527119005</v>
      </c>
      <c r="M92" s="5">
        <f t="shared" si="3"/>
        <v>1.2164891960431508</v>
      </c>
      <c r="N92" s="5">
        <f t="shared" si="4"/>
        <v>0</v>
      </c>
      <c r="O92" s="13">
        <f t="shared" si="5"/>
        <v>139.6561787829875</v>
      </c>
      <c r="P92" s="13">
        <f t="shared" si="6"/>
        <v>189.5410127589294</v>
      </c>
      <c r="Q92" s="13">
        <f t="shared" si="7"/>
        <v>-329.197191541917</v>
      </c>
      <c r="R92" s="13">
        <f t="shared" si="29"/>
        <v>0</v>
      </c>
      <c r="S92" s="13">
        <f t="shared" si="16"/>
        <v>15.6253</v>
      </c>
      <c r="T92" s="13">
        <f t="shared" si="17"/>
        <v>-251.7812</v>
      </c>
      <c r="U92" s="13">
        <f t="shared" si="18"/>
        <v>-400.4648</v>
      </c>
      <c r="V92" s="13">
        <f t="shared" si="19"/>
        <v>-636.6207</v>
      </c>
      <c r="W92" s="13">
        <f t="shared" si="20"/>
        <v>-49.13386342247557</v>
      </c>
      <c r="X92" s="13">
        <f t="shared" si="21"/>
        <v>-107.7996238991605</v>
      </c>
      <c r="Y92" s="13">
        <f t="shared" si="22"/>
        <v>435.50095937122916</v>
      </c>
      <c r="Z92" s="13">
        <f t="shared" si="23"/>
        <v>278.5674720495931</v>
      </c>
      <c r="AA92" s="57"/>
      <c r="AC92" s="5">
        <f t="shared" si="8"/>
        <v>14.638042336140142</v>
      </c>
      <c r="AD92" s="5">
        <f t="shared" si="9"/>
        <v>-0.24768450293165623</v>
      </c>
      <c r="AE92" s="5">
        <f t="shared" si="10"/>
        <v>-12.177593317460724</v>
      </c>
      <c r="AF92" s="5">
        <f t="shared" si="11"/>
        <v>2.212764515747761</v>
      </c>
      <c r="AG92" s="13">
        <f t="shared" si="12"/>
        <v>138.6600576789719</v>
      </c>
      <c r="AH92" s="13">
        <f t="shared" si="13"/>
        <v>189.81139936771544</v>
      </c>
      <c r="AI92" s="13">
        <f t="shared" si="14"/>
        <v>-331.0756348602732</v>
      </c>
      <c r="AJ92" s="13">
        <f t="shared" si="30"/>
        <v>-2.6041778</v>
      </c>
      <c r="AK92" s="79">
        <f t="shared" si="24"/>
        <v>2029.7117946364247</v>
      </c>
      <c r="AL92" s="79">
        <f t="shared" si="25"/>
        <v>-47.013342103154685</v>
      </c>
      <c r="AM92" s="79">
        <f t="shared" si="26"/>
        <v>4031.70443864853</v>
      </c>
      <c r="AN92" s="79">
        <f t="shared" si="27"/>
        <v>6014.4028911818</v>
      </c>
      <c r="AO92" s="77">
        <f t="shared" si="15"/>
        <v>-623.7124</v>
      </c>
      <c r="AP92" s="77">
        <f t="shared" si="28"/>
        <v>6637.650638199196</v>
      </c>
    </row>
    <row r="93" spans="1:42" ht="12" customHeight="1">
      <c r="A93" s="1">
        <v>93</v>
      </c>
      <c r="J93" s="13">
        <v>160</v>
      </c>
      <c r="K93" s="5">
        <f aca="true" t="shared" si="31" ref="K93:K124">$L$27*1.414214*SIN(($M$27+J93)/180*PI())</f>
        <v>-0.016597625911754905</v>
      </c>
      <c r="L93" s="5">
        <f aca="true" t="shared" si="32" ref="L93:L124">$L$28*1.414214*SIN(($M$28+J93)/180*PI())</f>
        <v>-1.2677353329367589</v>
      </c>
      <c r="M93" s="5">
        <f aca="true" t="shared" si="33" ref="M93:M124">$L$29*1.414214*SIN(($M$29+J93)/180*PI())</f>
        <v>1.2843329588485142</v>
      </c>
      <c r="N93" s="5">
        <f t="shared" si="4"/>
        <v>0</v>
      </c>
      <c r="O93" s="13">
        <f aca="true" t="shared" si="34" ref="O93:O124">$S$3*1.414214*SIN(($T$3+J93)/180*PI())</f>
        <v>113.02215405206347</v>
      </c>
      <c r="P93" s="13">
        <f aca="true" t="shared" si="35" ref="P93:P124">$S$4*1.414214*SIN(($T$4+J93)/180*PI())</f>
        <v>212.41216829610423</v>
      </c>
      <c r="Q93" s="13">
        <f aca="true" t="shared" si="36" ref="Q93:Q124">$S$5*1.414214*SIN(($T$5+J93)/180*PI())</f>
        <v>-325.43432234816777</v>
      </c>
      <c r="R93" s="13">
        <f t="shared" si="29"/>
        <v>0</v>
      </c>
      <c r="S93" s="13">
        <f t="shared" si="16"/>
        <v>-1.8759</v>
      </c>
      <c r="T93" s="13">
        <f t="shared" si="17"/>
        <v>-269.2824</v>
      </c>
      <c r="U93" s="13">
        <f t="shared" si="18"/>
        <v>-417.966</v>
      </c>
      <c r="V93" s="13">
        <f t="shared" si="19"/>
        <v>-689.1243</v>
      </c>
      <c r="W93" s="13">
        <f t="shared" si="20"/>
        <v>7.029890765199303</v>
      </c>
      <c r="X93" s="13">
        <f t="shared" si="21"/>
        <v>-51.63586971148528</v>
      </c>
      <c r="Y93" s="13">
        <f t="shared" si="22"/>
        <v>491.66471355890417</v>
      </c>
      <c r="Z93" s="13">
        <f t="shared" si="23"/>
        <v>447.0587346126182</v>
      </c>
      <c r="AA93" s="57"/>
      <c r="AC93" s="5">
        <f aca="true" t="shared" si="37" ref="AC93:AC124">$D$8*1.414214*SIN(($E$8+J93)/180*PI())</f>
        <v>13.633390925960729</v>
      </c>
      <c r="AD93" s="5">
        <f aca="true" t="shared" si="38" ref="AD93:AD124">$D$9*1.414214*SIN(($E$9+J93)/180*PI())</f>
        <v>1.121238970968804</v>
      </c>
      <c r="AE93" s="5">
        <f aca="true" t="shared" si="39" ref="AE93:AE124">$D$10*1.414214*SIN(($E$10+J93)/180*PI())</f>
        <v>-12.827880499743683</v>
      </c>
      <c r="AF93" s="5">
        <f t="shared" si="11"/>
        <v>1.9267493971858496</v>
      </c>
      <c r="AG93" s="13">
        <f aca="true" t="shared" si="40" ref="AG93:AG124">$D$2*1.414214*SIN(($E$2+J93)/180*PI())</f>
        <v>112.21600459377485</v>
      </c>
      <c r="AH93" s="13">
        <f aca="true" t="shared" si="41" ref="AH93:AH124">$D$3*1.414214*SIN(($E$3+J93)/180*PI())</f>
        <v>212.71518137498603</v>
      </c>
      <c r="AI93" s="13">
        <f aca="true" t="shared" si="42" ref="AI93:AI124">$D$4*1.414214*SIN(($E$4+J93)/180*PI())</f>
        <v>-327.29129423032566</v>
      </c>
      <c r="AJ93" s="13">
        <f t="shared" si="30"/>
        <v>-2.3601083</v>
      </c>
      <c r="AK93" s="79">
        <f t="shared" si="24"/>
        <v>1529.8846587763376</v>
      </c>
      <c r="AL93" s="79">
        <f t="shared" si="25"/>
        <v>238.50455107433183</v>
      </c>
      <c r="AM93" s="79">
        <f t="shared" si="26"/>
        <v>4198.453610993067</v>
      </c>
      <c r="AN93" s="79">
        <f t="shared" si="27"/>
        <v>5966.842820843736</v>
      </c>
      <c r="AO93" s="77">
        <f aca="true" t="shared" si="43" ref="AO93:AO124">V93+V172</f>
        <v>-671.6782</v>
      </c>
      <c r="AP93" s="77">
        <f t="shared" si="28"/>
        <v>6637.650638199196</v>
      </c>
    </row>
    <row r="94" spans="1:42" ht="12" customHeight="1">
      <c r="A94" s="1">
        <v>94</v>
      </c>
      <c r="J94" s="13">
        <v>165</v>
      </c>
      <c r="K94" s="5">
        <f t="shared" si="31"/>
        <v>-0.14495299053715027</v>
      </c>
      <c r="L94" s="5">
        <f t="shared" si="32"/>
        <v>-1.1974491817984472</v>
      </c>
      <c r="M94" s="5">
        <f t="shared" si="33"/>
        <v>1.3424021723355968</v>
      </c>
      <c r="N94" s="5">
        <f t="shared" si="4"/>
        <v>0</v>
      </c>
      <c r="O94" s="13">
        <f t="shared" si="34"/>
        <v>85.52796248416077</v>
      </c>
      <c r="P94" s="13">
        <f t="shared" si="35"/>
        <v>233.66673897457173</v>
      </c>
      <c r="Q94" s="13">
        <f t="shared" si="36"/>
        <v>-319.19470145873254</v>
      </c>
      <c r="R94" s="13">
        <f t="shared" si="29"/>
        <v>0</v>
      </c>
      <c r="S94" s="13">
        <f t="shared" si="16"/>
        <v>-12.3975</v>
      </c>
      <c r="T94" s="13">
        <f t="shared" si="17"/>
        <v>-279.804</v>
      </c>
      <c r="U94" s="13">
        <f t="shared" si="18"/>
        <v>-428.4877</v>
      </c>
      <c r="V94" s="13">
        <f t="shared" si="19"/>
        <v>-720.6892</v>
      </c>
      <c r="W94" s="13">
        <f t="shared" si="20"/>
        <v>58.66576047668446</v>
      </c>
      <c r="X94" s="13">
        <f t="shared" si="21"/>
        <v>-1.0210065810825147E-13</v>
      </c>
      <c r="Y94" s="13">
        <f t="shared" si="22"/>
        <v>543.3005832703897</v>
      </c>
      <c r="Z94" s="13">
        <f t="shared" si="23"/>
        <v>601.966343747074</v>
      </c>
      <c r="AA94" s="57"/>
      <c r="AC94" s="5">
        <f t="shared" si="37"/>
        <v>12.524981178768236</v>
      </c>
      <c r="AD94" s="5">
        <f t="shared" si="38"/>
        <v>2.481629139277591</v>
      </c>
      <c r="AE94" s="5">
        <f t="shared" si="39"/>
        <v>-13.380539765737574</v>
      </c>
      <c r="AF94" s="5">
        <f t="shared" si="11"/>
        <v>1.6260705523082528</v>
      </c>
      <c r="AG94" s="13">
        <f t="shared" si="40"/>
        <v>84.91791995574306</v>
      </c>
      <c r="AH94" s="13">
        <f t="shared" si="41"/>
        <v>234.0000724110548</v>
      </c>
      <c r="AI94" s="13">
        <f t="shared" si="42"/>
        <v>-321.01606922739865</v>
      </c>
      <c r="AJ94" s="13">
        <f t="shared" si="30"/>
        <v>-2.0980769</v>
      </c>
      <c r="AK94" s="79">
        <f t="shared" si="24"/>
        <v>1063.5953491858295</v>
      </c>
      <c r="AL94" s="79">
        <f t="shared" si="25"/>
        <v>580.7013982883399</v>
      </c>
      <c r="AM94" s="79">
        <f t="shared" si="26"/>
        <v>4295.368279737973</v>
      </c>
      <c r="AN94" s="79">
        <f t="shared" si="27"/>
        <v>5939.665027212142</v>
      </c>
      <c r="AO94" s="77">
        <f t="shared" si="43"/>
        <v>-699.2356</v>
      </c>
      <c r="AP94" s="77">
        <f t="shared" si="28"/>
        <v>6637.650638199196</v>
      </c>
    </row>
    <row r="95" spans="1:42" ht="12" customHeight="1">
      <c r="A95" s="1">
        <v>95</v>
      </c>
      <c r="B95" s="43"/>
      <c r="J95" s="13">
        <v>170</v>
      </c>
      <c r="K95" s="5">
        <f t="shared" si="31"/>
        <v>-0.27220517537954986</v>
      </c>
      <c r="L95" s="5">
        <f t="shared" si="32"/>
        <v>-1.118049719347063</v>
      </c>
      <c r="M95" s="5">
        <f t="shared" si="33"/>
        <v>1.3902548947266122</v>
      </c>
      <c r="N95" s="5">
        <f t="shared" si="4"/>
        <v>0</v>
      </c>
      <c r="O95" s="13">
        <f t="shared" si="34"/>
        <v>57.38285147855786</v>
      </c>
      <c r="P95" s="13">
        <f t="shared" si="35"/>
        <v>253.14296467760815</v>
      </c>
      <c r="Q95" s="13">
        <f t="shared" si="36"/>
        <v>-310.525816156166</v>
      </c>
      <c r="R95" s="13">
        <f t="shared" si="29"/>
        <v>0</v>
      </c>
      <c r="S95" s="13">
        <f t="shared" si="16"/>
        <v>-15.6199</v>
      </c>
      <c r="T95" s="13">
        <f t="shared" si="17"/>
        <v>-283.0264</v>
      </c>
      <c r="U95" s="13">
        <f t="shared" si="18"/>
        <v>-431.71</v>
      </c>
      <c r="V95" s="13">
        <f t="shared" si="19"/>
        <v>-730.3563</v>
      </c>
      <c r="W95" s="13">
        <f t="shared" si="20"/>
        <v>104.20481593980746</v>
      </c>
      <c r="X95" s="13">
        <f t="shared" si="21"/>
        <v>45.53905546312271</v>
      </c>
      <c r="Y95" s="13">
        <f t="shared" si="22"/>
        <v>588.8396387335124</v>
      </c>
      <c r="Z95" s="13">
        <f t="shared" si="23"/>
        <v>738.5835101364426</v>
      </c>
      <c r="AA95" s="57"/>
      <c r="AC95" s="5">
        <f t="shared" si="37"/>
        <v>11.321248762014912</v>
      </c>
      <c r="AD95" s="5">
        <f t="shared" si="38"/>
        <v>3.8231326113878312</v>
      </c>
      <c r="AE95" s="5">
        <f t="shared" si="39"/>
        <v>-13.83136504472339</v>
      </c>
      <c r="AF95" s="5">
        <f t="shared" si="11"/>
        <v>1.313016328679355</v>
      </c>
      <c r="AG95" s="13">
        <f t="shared" si="40"/>
        <v>56.973558672006085</v>
      </c>
      <c r="AH95" s="13">
        <f t="shared" si="41"/>
        <v>253.50408160296863</v>
      </c>
      <c r="AI95" s="13">
        <f t="shared" si="42"/>
        <v>-312.2977181028488</v>
      </c>
      <c r="AJ95" s="13">
        <f t="shared" si="30"/>
        <v>-1.8200778</v>
      </c>
      <c r="AK95" s="79">
        <f t="shared" si="24"/>
        <v>645.0118305830329</v>
      </c>
      <c r="AL95" s="79">
        <f t="shared" si="25"/>
        <v>969.1797214962313</v>
      </c>
      <c r="AM95" s="79">
        <f t="shared" si="26"/>
        <v>4319.503741714622</v>
      </c>
      <c r="AN95" s="79">
        <f t="shared" si="27"/>
        <v>5933.695293793886</v>
      </c>
      <c r="AO95" s="77">
        <f t="shared" si="43"/>
        <v>-705.547</v>
      </c>
      <c r="AP95" s="77">
        <f t="shared" si="28"/>
        <v>6637.650638199196</v>
      </c>
    </row>
    <row r="96" spans="1:42" ht="12" customHeight="1">
      <c r="A96" s="1">
        <v>96</v>
      </c>
      <c r="B96" s="43"/>
      <c r="J96" s="13">
        <v>175</v>
      </c>
      <c r="K96" s="5">
        <f t="shared" si="31"/>
        <v>-0.39738571447533105</v>
      </c>
      <c r="L96" s="5">
        <f t="shared" si="32"/>
        <v>-1.0301412234345704</v>
      </c>
      <c r="M96" s="5">
        <f t="shared" si="33"/>
        <v>1.4275269379099014</v>
      </c>
      <c r="N96" s="5">
        <f t="shared" si="4"/>
        <v>0</v>
      </c>
      <c r="O96" s="13">
        <f t="shared" si="34"/>
        <v>28.80102232448994</v>
      </c>
      <c r="P96" s="13">
        <f t="shared" si="35"/>
        <v>270.6926195675468</v>
      </c>
      <c r="Q96" s="13">
        <f t="shared" si="36"/>
        <v>-299.4936418920369</v>
      </c>
      <c r="R96" s="13">
        <f t="shared" si="29"/>
        <v>0</v>
      </c>
      <c r="S96" s="13">
        <f t="shared" si="16"/>
        <v>-11.4451</v>
      </c>
      <c r="T96" s="13">
        <f t="shared" si="17"/>
        <v>-278.8516</v>
      </c>
      <c r="U96" s="13">
        <f t="shared" si="18"/>
        <v>-427.5352</v>
      </c>
      <c r="V96" s="13">
        <f t="shared" si="19"/>
        <v>-717.8319</v>
      </c>
      <c r="W96" s="13">
        <f t="shared" si="20"/>
        <v>142.2633759981945</v>
      </c>
      <c r="X96" s="13">
        <f t="shared" si="21"/>
        <v>83.59761552151028</v>
      </c>
      <c r="Y96" s="13">
        <f t="shared" si="22"/>
        <v>626.8981987918996</v>
      </c>
      <c r="Z96" s="13">
        <f t="shared" si="23"/>
        <v>852.7591903116045</v>
      </c>
      <c r="AA96" s="57"/>
      <c r="AC96" s="5">
        <f t="shared" si="37"/>
        <v>10.03135480622575</v>
      </c>
      <c r="AD96" s="5">
        <f t="shared" si="38"/>
        <v>5.135539735854824</v>
      </c>
      <c r="AE96" s="5">
        <f t="shared" si="39"/>
        <v>-14.17692528411231</v>
      </c>
      <c r="AF96" s="5">
        <f t="shared" si="11"/>
        <v>0.989969257968264</v>
      </c>
      <c r="AG96" s="13">
        <f t="shared" si="40"/>
        <v>28.59559420519971</v>
      </c>
      <c r="AH96" s="13">
        <f t="shared" si="41"/>
        <v>271.0787716639343</v>
      </c>
      <c r="AI96" s="13">
        <f t="shared" si="42"/>
        <v>-301.20259277301864</v>
      </c>
      <c r="AJ96" s="13">
        <f t="shared" si="30"/>
        <v>-1.5282269</v>
      </c>
      <c r="AK96" s="79">
        <f t="shared" si="24"/>
        <v>286.8525513672113</v>
      </c>
      <c r="AL96" s="79">
        <f t="shared" si="25"/>
        <v>1392.1358034268512</v>
      </c>
      <c r="AM96" s="79">
        <f t="shared" si="26"/>
        <v>4270.126653123992</v>
      </c>
      <c r="AN96" s="79">
        <f t="shared" si="27"/>
        <v>5949.115007918054</v>
      </c>
      <c r="AO96" s="77">
        <f t="shared" si="43"/>
        <v>-690.4206</v>
      </c>
      <c r="AP96" s="77">
        <f t="shared" si="28"/>
        <v>6637.650638199196</v>
      </c>
    </row>
    <row r="97" spans="1:42" ht="12" customHeight="1">
      <c r="A97" s="1">
        <v>97</v>
      </c>
      <c r="B97" s="43"/>
      <c r="J97" s="13">
        <v>180</v>
      </c>
      <c r="K97" s="5">
        <f t="shared" si="31"/>
        <v>-0.5195419083359015</v>
      </c>
      <c r="L97" s="5">
        <f t="shared" si="32"/>
        <v>-0.9343927307954634</v>
      </c>
      <c r="M97" s="5">
        <f t="shared" si="33"/>
        <v>1.453934639131364</v>
      </c>
      <c r="N97" s="5">
        <f t="shared" si="4"/>
        <v>0</v>
      </c>
      <c r="O97" s="13">
        <f t="shared" si="34"/>
        <v>4.048560300013692E-14</v>
      </c>
      <c r="P97" s="13">
        <f t="shared" si="35"/>
        <v>286.18214017390386</v>
      </c>
      <c r="Q97" s="13">
        <f t="shared" si="36"/>
        <v>-286.182140173904</v>
      </c>
      <c r="R97" s="13">
        <f t="shared" si="29"/>
        <v>0</v>
      </c>
      <c r="S97" s="13">
        <f t="shared" si="16"/>
        <v>0</v>
      </c>
      <c r="T97" s="13">
        <f t="shared" si="17"/>
        <v>-267.4065</v>
      </c>
      <c r="U97" s="13">
        <f t="shared" si="18"/>
        <v>-416.0901</v>
      </c>
      <c r="V97" s="13">
        <f t="shared" si="19"/>
        <v>-683.4966</v>
      </c>
      <c r="W97" s="13">
        <f t="shared" si="20"/>
        <v>171.68505056303317</v>
      </c>
      <c r="X97" s="13">
        <f t="shared" si="21"/>
        <v>113.01929008634883</v>
      </c>
      <c r="Y97" s="13">
        <f t="shared" si="22"/>
        <v>656.3198733567378</v>
      </c>
      <c r="Z97" s="13">
        <f t="shared" si="23"/>
        <v>941.0242140061198</v>
      </c>
      <c r="AA97" s="57"/>
      <c r="AC97" s="5">
        <f t="shared" si="37"/>
        <v>8.665116183263573</v>
      </c>
      <c r="AD97" s="5">
        <f t="shared" si="38"/>
        <v>6.408862302008288</v>
      </c>
      <c r="AE97" s="5">
        <f t="shared" si="39"/>
        <v>-14.414590561827602</v>
      </c>
      <c r="AF97" s="5">
        <f t="shared" si="11"/>
        <v>0.6593879234442586</v>
      </c>
      <c r="AG97" s="13">
        <f t="shared" si="40"/>
        <v>4.0196832650635225E-14</v>
      </c>
      <c r="AH97" s="13">
        <f t="shared" si="41"/>
        <v>286.59038859069983</v>
      </c>
      <c r="AI97" s="13">
        <f t="shared" si="42"/>
        <v>-287.81513384108746</v>
      </c>
      <c r="AJ97" s="13">
        <f t="shared" si="30"/>
        <v>-1.2247453</v>
      </c>
      <c r="AK97" s="79">
        <f t="shared" si="24"/>
        <v>3.4831022511695683E-13</v>
      </c>
      <c r="AL97" s="79">
        <f t="shared" si="25"/>
        <v>1836.7183375568422</v>
      </c>
      <c r="AM97" s="79">
        <f t="shared" si="26"/>
        <v>4148.737311816887</v>
      </c>
      <c r="AN97" s="79">
        <f t="shared" si="27"/>
        <v>5985.45564937373</v>
      </c>
      <c r="AO97" s="77">
        <f t="shared" si="43"/>
        <v>-654.3163</v>
      </c>
      <c r="AP97" s="77">
        <f t="shared" si="28"/>
        <v>6637.650638199196</v>
      </c>
    </row>
    <row r="98" spans="1:42" ht="12" customHeight="1">
      <c r="A98" s="1">
        <v>98</v>
      </c>
      <c r="J98" s="13">
        <v>185</v>
      </c>
      <c r="K98" s="5">
        <f t="shared" si="31"/>
        <v>-0.6377440745660536</v>
      </c>
      <c r="L98" s="5">
        <f t="shared" si="32"/>
        <v>-0.8315329452732461</v>
      </c>
      <c r="M98" s="5">
        <f t="shared" si="33"/>
        <v>1.4692770198392988</v>
      </c>
      <c r="N98" s="5">
        <f t="shared" si="4"/>
        <v>0</v>
      </c>
      <c r="O98" s="13">
        <f t="shared" si="34"/>
        <v>-28.801022324489857</v>
      </c>
      <c r="P98" s="13">
        <f t="shared" si="35"/>
        <v>299.49364189203675</v>
      </c>
      <c r="Q98" s="13">
        <f t="shared" si="36"/>
        <v>-270.6926195675469</v>
      </c>
      <c r="R98" s="13">
        <f t="shared" si="29"/>
        <v>0</v>
      </c>
      <c r="S98" s="13">
        <f t="shared" si="16"/>
        <v>18.3677</v>
      </c>
      <c r="T98" s="13">
        <f t="shared" si="17"/>
        <v>-249.0388</v>
      </c>
      <c r="U98" s="13">
        <f t="shared" si="18"/>
        <v>-397.7224</v>
      </c>
      <c r="V98" s="13">
        <f t="shared" si="19"/>
        <v>-628.3935</v>
      </c>
      <c r="W98" s="13">
        <f t="shared" si="20"/>
        <v>191.57587694075573</v>
      </c>
      <c r="X98" s="13">
        <f t="shared" si="21"/>
        <v>132.91011646407156</v>
      </c>
      <c r="Y98" s="13">
        <f t="shared" si="22"/>
        <v>676.2106997344608</v>
      </c>
      <c r="Z98" s="13">
        <f t="shared" si="23"/>
        <v>1000.6966931392881</v>
      </c>
      <c r="AA98" s="57"/>
      <c r="AC98" s="5">
        <f t="shared" si="37"/>
        <v>7.232930794006554</v>
      </c>
      <c r="AD98" s="5">
        <f t="shared" si="38"/>
        <v>7.633409556266606</v>
      </c>
      <c r="AE98" s="5">
        <f t="shared" si="39"/>
        <v>-14.542552101599634</v>
      </c>
      <c r="AF98" s="5">
        <f t="shared" si="11"/>
        <v>0.3237882486735266</v>
      </c>
      <c r="AG98" s="13">
        <f t="shared" si="40"/>
        <v>-28.595594205199628</v>
      </c>
      <c r="AH98" s="13">
        <f t="shared" si="41"/>
        <v>299.92087961228225</v>
      </c>
      <c r="AI98" s="13">
        <f t="shared" si="42"/>
        <v>-272.2372279530964</v>
      </c>
      <c r="AJ98" s="13">
        <f t="shared" si="30"/>
        <v>-0.9119425</v>
      </c>
      <c r="AK98" s="79">
        <f t="shared" si="24"/>
        <v>-206.82995389970378</v>
      </c>
      <c r="AL98" s="79">
        <f t="shared" si="25"/>
        <v>2289.4189085562816</v>
      </c>
      <c r="AM98" s="79">
        <f t="shared" si="26"/>
        <v>3959.024071502961</v>
      </c>
      <c r="AN98" s="79">
        <f t="shared" si="27"/>
        <v>6041.613026159539</v>
      </c>
      <c r="AO98" s="77">
        <f t="shared" si="43"/>
        <v>-598.3309</v>
      </c>
      <c r="AP98" s="77">
        <f t="shared" si="28"/>
        <v>6637.650638199196</v>
      </c>
    </row>
    <row r="99" spans="1:42" ht="12" customHeight="1">
      <c r="A99" s="1">
        <v>99</v>
      </c>
      <c r="J99" s="13">
        <v>190</v>
      </c>
      <c r="K99" s="5">
        <f t="shared" si="31"/>
        <v>-0.7510926233083582</v>
      </c>
      <c r="L99" s="5">
        <f t="shared" si="32"/>
        <v>-0.7223446919441794</v>
      </c>
      <c r="M99" s="5">
        <f t="shared" si="33"/>
        <v>1.4734373152525355</v>
      </c>
      <c r="N99" s="5">
        <f t="shared" si="4"/>
        <v>-1.9984014443252818E-15</v>
      </c>
      <c r="O99" s="13">
        <f t="shared" si="34"/>
        <v>-57.38285147855778</v>
      </c>
      <c r="P99" s="13">
        <f t="shared" si="35"/>
        <v>310.52581615616594</v>
      </c>
      <c r="Q99" s="13">
        <f t="shared" si="36"/>
        <v>-253.1429646776083</v>
      </c>
      <c r="R99" s="13">
        <f t="shared" si="29"/>
        <v>0</v>
      </c>
      <c r="S99" s="13">
        <f t="shared" si="16"/>
        <v>43.0998</v>
      </c>
      <c r="T99" s="13">
        <f t="shared" si="17"/>
        <v>-224.3067</v>
      </c>
      <c r="U99" s="13">
        <f t="shared" si="18"/>
        <v>-372.9903</v>
      </c>
      <c r="V99" s="13">
        <f t="shared" si="19"/>
        <v>-554.1972</v>
      </c>
      <c r="W99" s="13">
        <f t="shared" si="20"/>
        <v>201.33148243711935</v>
      </c>
      <c r="X99" s="13">
        <f t="shared" si="21"/>
        <v>142.6657219604352</v>
      </c>
      <c r="Y99" s="13">
        <f t="shared" si="22"/>
        <v>685.9663052308242</v>
      </c>
      <c r="Z99" s="13">
        <f t="shared" si="23"/>
        <v>1029.9635096283787</v>
      </c>
      <c r="AA99" s="57"/>
      <c r="AC99" s="5">
        <f t="shared" si="37"/>
        <v>5.745698434044126</v>
      </c>
      <c r="AD99" s="5">
        <f t="shared" si="38"/>
        <v>8.799861954623024</v>
      </c>
      <c r="AE99" s="5">
        <f t="shared" si="39"/>
        <v>-14.559836038845452</v>
      </c>
      <c r="AF99" s="5">
        <f t="shared" si="11"/>
        <v>-0.014275650178301902</v>
      </c>
      <c r="AG99" s="13">
        <f t="shared" si="40"/>
        <v>-56.973558672006014</v>
      </c>
      <c r="AH99" s="13">
        <f t="shared" si="41"/>
        <v>310.9687916428367</v>
      </c>
      <c r="AI99" s="13">
        <f t="shared" si="42"/>
        <v>-254.58743237904972</v>
      </c>
      <c r="AJ99" s="13">
        <f t="shared" si="30"/>
        <v>-0.5921994</v>
      </c>
      <c r="AK99" s="79">
        <f t="shared" si="24"/>
        <v>-327.3528868436661</v>
      </c>
      <c r="AL99" s="79">
        <f t="shared" si="25"/>
        <v>2736.482438652893</v>
      </c>
      <c r="AM99" s="79">
        <f t="shared" si="26"/>
        <v>3706.7512729896175</v>
      </c>
      <c r="AN99" s="79">
        <f t="shared" si="27"/>
        <v>6115.8808247988445</v>
      </c>
      <c r="AO99" s="77">
        <f t="shared" si="43"/>
        <v>-524.1655</v>
      </c>
      <c r="AP99" s="77">
        <f t="shared" si="28"/>
        <v>6637.650638199196</v>
      </c>
    </row>
    <row r="100" spans="1:42" ht="12" customHeight="1">
      <c r="A100" s="1">
        <v>100</v>
      </c>
      <c r="J100" s="13">
        <v>195</v>
      </c>
      <c r="K100" s="5">
        <f t="shared" si="31"/>
        <v>-0.8587249036651591</v>
      </c>
      <c r="L100" s="5">
        <f t="shared" si="32"/>
        <v>-0.6076589593457674</v>
      </c>
      <c r="M100" s="5">
        <f t="shared" si="33"/>
        <v>1.466383863010925</v>
      </c>
      <c r="N100" s="5">
        <f t="shared" si="4"/>
        <v>0</v>
      </c>
      <c r="O100" s="13">
        <f t="shared" si="34"/>
        <v>-85.52796248416054</v>
      </c>
      <c r="P100" s="13">
        <f t="shared" si="35"/>
        <v>319.1947014587324</v>
      </c>
      <c r="Q100" s="13">
        <f t="shared" si="36"/>
        <v>-233.66673897457187</v>
      </c>
      <c r="R100" s="13">
        <f t="shared" si="29"/>
        <v>0</v>
      </c>
      <c r="S100" s="13">
        <f t="shared" si="16"/>
        <v>73.445</v>
      </c>
      <c r="T100" s="13">
        <f t="shared" si="17"/>
        <v>-193.9615</v>
      </c>
      <c r="U100" s="13">
        <f t="shared" si="18"/>
        <v>-342.6451</v>
      </c>
      <c r="V100" s="13">
        <f t="shared" si="19"/>
        <v>-463.1616</v>
      </c>
      <c r="W100" s="13">
        <f t="shared" si="20"/>
        <v>200.6554479156912</v>
      </c>
      <c r="X100" s="13">
        <f t="shared" si="21"/>
        <v>141.9896874390073</v>
      </c>
      <c r="Y100" s="13">
        <f t="shared" si="22"/>
        <v>685.2902707093962</v>
      </c>
      <c r="Z100" s="13">
        <f t="shared" si="23"/>
        <v>1027.9354060640946</v>
      </c>
      <c r="AA100" s="57"/>
      <c r="AC100" s="5">
        <f t="shared" si="37"/>
        <v>4.214737839651044</v>
      </c>
      <c r="AD100" s="5">
        <f t="shared" si="38"/>
        <v>9.89934209000284</v>
      </c>
      <c r="AE100" s="5">
        <f t="shared" si="39"/>
        <v>-14.466310832366288</v>
      </c>
      <c r="AF100" s="5">
        <f t="shared" si="11"/>
        <v>-0.35223090271240487</v>
      </c>
      <c r="AG100" s="13">
        <f t="shared" si="40"/>
        <v>-84.91791995574285</v>
      </c>
      <c r="AH100" s="13">
        <f t="shared" si="41"/>
        <v>319.65004340089905</v>
      </c>
      <c r="AI100" s="13">
        <f t="shared" si="42"/>
        <v>-235.00007272050382</v>
      </c>
      <c r="AJ100" s="13">
        <f t="shared" si="30"/>
        <v>-0.2679493</v>
      </c>
      <c r="AK100" s="79">
        <f t="shared" si="24"/>
        <v>-357.9067705019279</v>
      </c>
      <c r="AL100" s="79">
        <f t="shared" si="25"/>
        <v>3164.3251287097546</v>
      </c>
      <c r="AM100" s="79">
        <f t="shared" si="26"/>
        <v>3399.5840976034897</v>
      </c>
      <c r="AN100" s="79">
        <f t="shared" si="27"/>
        <v>6206.002455811316</v>
      </c>
      <c r="AO100" s="77">
        <f t="shared" si="43"/>
        <v>-434.0734</v>
      </c>
      <c r="AP100" s="77">
        <f t="shared" si="28"/>
        <v>6637.650638199196</v>
      </c>
    </row>
    <row r="101" spans="1:42" ht="12" customHeight="1">
      <c r="A101" s="1">
        <v>101</v>
      </c>
      <c r="J101" s="13">
        <v>200</v>
      </c>
      <c r="K101" s="5">
        <f t="shared" si="31"/>
        <v>-0.959821768992796</v>
      </c>
      <c r="L101" s="5">
        <f t="shared" si="32"/>
        <v>-0.48834857515222263</v>
      </c>
      <c r="M101" s="5">
        <f t="shared" si="33"/>
        <v>1.4481703441450164</v>
      </c>
      <c r="N101" s="5">
        <f t="shared" si="4"/>
        <v>-2.220446049250313E-15</v>
      </c>
      <c r="O101" s="13">
        <f t="shared" si="34"/>
        <v>-113.0221540520634</v>
      </c>
      <c r="P101" s="13">
        <f t="shared" si="35"/>
        <v>325.43432234816765</v>
      </c>
      <c r="Q101" s="13">
        <f t="shared" si="36"/>
        <v>-212.4121682961044</v>
      </c>
      <c r="R101" s="13">
        <f t="shared" si="29"/>
        <v>0</v>
      </c>
      <c r="S101" s="13">
        <f t="shared" si="16"/>
        <v>108.4811</v>
      </c>
      <c r="T101" s="13">
        <f t="shared" si="17"/>
        <v>-158.9254</v>
      </c>
      <c r="U101" s="13">
        <f t="shared" si="18"/>
        <v>-307.609</v>
      </c>
      <c r="V101" s="13">
        <f t="shared" si="19"/>
        <v>-358.0533</v>
      </c>
      <c r="W101" s="13">
        <f t="shared" si="20"/>
        <v>189.56831434331522</v>
      </c>
      <c r="X101" s="13">
        <f t="shared" si="21"/>
        <v>130.90255386663148</v>
      </c>
      <c r="Y101" s="13">
        <f t="shared" si="22"/>
        <v>674.2031371370202</v>
      </c>
      <c r="Z101" s="13">
        <f t="shared" si="23"/>
        <v>994.674005346967</v>
      </c>
      <c r="AA101" s="57"/>
      <c r="AC101" s="5">
        <f t="shared" si="37"/>
        <v>2.6517005453699367</v>
      </c>
      <c r="AD101" s="5">
        <f t="shared" si="38"/>
        <v>10.92348225469155</v>
      </c>
      <c r="AE101" s="5">
        <f t="shared" si="39"/>
        <v>-14.262688265455514</v>
      </c>
      <c r="AF101" s="5">
        <f t="shared" si="11"/>
        <v>-0.6875054653940271</v>
      </c>
      <c r="AG101" s="13">
        <f t="shared" si="40"/>
        <v>-112.21600459377478</v>
      </c>
      <c r="AH101" s="13">
        <f t="shared" si="41"/>
        <v>325.8985653187072</v>
      </c>
      <c r="AI101" s="13">
        <f t="shared" si="42"/>
        <v>-213.6242206116314</v>
      </c>
      <c r="AJ101" s="13">
        <f t="shared" si="30"/>
        <v>0.0583401</v>
      </c>
      <c r="AK101" s="79">
        <f t="shared" si="24"/>
        <v>-297.5632405805479</v>
      </c>
      <c r="AL101" s="79">
        <f t="shared" si="25"/>
        <v>3559.947195088333</v>
      </c>
      <c r="AM101" s="79">
        <f t="shared" si="26"/>
        <v>3046.855664534595</v>
      </c>
      <c r="AN101" s="79">
        <f t="shared" si="27"/>
        <v>6309.239619042381</v>
      </c>
      <c r="AO101" s="77">
        <f t="shared" si="43"/>
        <v>-330.79249999999996</v>
      </c>
      <c r="AP101" s="77">
        <f t="shared" si="28"/>
        <v>6637.650638199196</v>
      </c>
    </row>
    <row r="102" spans="1:42" ht="12" customHeight="1">
      <c r="A102" s="1">
        <v>102</v>
      </c>
      <c r="J102" s="13">
        <v>205</v>
      </c>
      <c r="K102" s="5">
        <f t="shared" si="31"/>
        <v>-1.0536138111021673</v>
      </c>
      <c r="L102" s="5">
        <f t="shared" si="32"/>
        <v>-0.36532156342883637</v>
      </c>
      <c r="M102" s="5">
        <f t="shared" si="33"/>
        <v>1.4189353745310025</v>
      </c>
      <c r="N102" s="5">
        <f t="shared" si="4"/>
        <v>0</v>
      </c>
      <c r="O102" s="13">
        <f t="shared" si="34"/>
        <v>-139.65617878298744</v>
      </c>
      <c r="P102" s="13">
        <f t="shared" si="35"/>
        <v>329.19719154191694</v>
      </c>
      <c r="Q102" s="13">
        <f t="shared" si="36"/>
        <v>-189.54101275892967</v>
      </c>
      <c r="R102" s="13">
        <f t="shared" si="29"/>
        <v>0</v>
      </c>
      <c r="S102" s="13">
        <f t="shared" si="16"/>
        <v>147.1437</v>
      </c>
      <c r="T102" s="13">
        <f t="shared" si="17"/>
        <v>-120.2628</v>
      </c>
      <c r="U102" s="13">
        <f t="shared" si="18"/>
        <v>-268.9464</v>
      </c>
      <c r="V102" s="13">
        <f t="shared" si="19"/>
        <v>-242.0655</v>
      </c>
      <c r="W102" s="13">
        <f t="shared" si="20"/>
        <v>168.4069586632277</v>
      </c>
      <c r="X102" s="13">
        <f t="shared" si="21"/>
        <v>109.74119818654371</v>
      </c>
      <c r="Y102" s="13">
        <f t="shared" si="22"/>
        <v>653.0417814569327</v>
      </c>
      <c r="Z102" s="13">
        <f t="shared" si="23"/>
        <v>931.1899383067041</v>
      </c>
      <c r="AA102" s="57"/>
      <c r="AC102" s="5">
        <f t="shared" si="37"/>
        <v>1.0684822087979984</v>
      </c>
      <c r="AD102" s="5">
        <f t="shared" si="38"/>
        <v>11.86448812364314</v>
      </c>
      <c r="AE102" s="5">
        <f t="shared" si="39"/>
        <v>-13.950518028797985</v>
      </c>
      <c r="AF102" s="5">
        <f t="shared" si="11"/>
        <v>-1.0175476963568464</v>
      </c>
      <c r="AG102" s="13">
        <f t="shared" si="40"/>
        <v>-138.6600576789718</v>
      </c>
      <c r="AH102" s="13">
        <f t="shared" si="41"/>
        <v>329.66680237150604</v>
      </c>
      <c r="AI102" s="13">
        <f t="shared" si="42"/>
        <v>-190.62255919407335</v>
      </c>
      <c r="AJ102" s="13">
        <f t="shared" si="30"/>
        <v>0.3841855</v>
      </c>
      <c r="AK102" s="79">
        <f t="shared" si="24"/>
        <v>-148.15580470088565</v>
      </c>
      <c r="AL102" s="79">
        <f t="shared" si="25"/>
        <v>3911.3278614961437</v>
      </c>
      <c r="AM102" s="79">
        <f t="shared" si="26"/>
        <v>2659.2834487325313</v>
      </c>
      <c r="AN102" s="79">
        <f t="shared" si="27"/>
        <v>6422.455505527789</v>
      </c>
      <c r="AO102" s="77">
        <f t="shared" si="43"/>
        <v>-217.4604</v>
      </c>
      <c r="AP102" s="77">
        <f t="shared" si="28"/>
        <v>6637.650638199196</v>
      </c>
    </row>
    <row r="103" spans="1:42" ht="12" customHeight="1">
      <c r="A103" s="1">
        <v>103</v>
      </c>
      <c r="J103" s="13">
        <v>210</v>
      </c>
      <c r="K103" s="5">
        <f t="shared" si="31"/>
        <v>-1.139387215919638</v>
      </c>
      <c r="L103" s="5">
        <f t="shared" si="32"/>
        <v>-0.23951423402056815</v>
      </c>
      <c r="M103" s="5">
        <f t="shared" si="33"/>
        <v>1.3789014499402037</v>
      </c>
      <c r="N103" s="5">
        <f t="shared" si="4"/>
        <v>-2.6645352591003757E-15</v>
      </c>
      <c r="O103" s="13">
        <f t="shared" si="34"/>
        <v>-165.2273356666667</v>
      </c>
      <c r="P103" s="13">
        <f t="shared" si="35"/>
        <v>330.4546713333333</v>
      </c>
      <c r="Q103" s="13">
        <f t="shared" si="36"/>
        <v>-165.22733566666682</v>
      </c>
      <c r="R103" s="13">
        <f t="shared" si="29"/>
        <v>0</v>
      </c>
      <c r="S103" s="13">
        <f t="shared" si="16"/>
        <v>188.2579</v>
      </c>
      <c r="T103" s="13">
        <f t="shared" si="17"/>
        <v>-79.1486</v>
      </c>
      <c r="U103" s="13">
        <f t="shared" si="18"/>
        <v>-227.8322</v>
      </c>
      <c r="V103" s="13">
        <f t="shared" si="19"/>
        <v>-118.7229</v>
      </c>
      <c r="W103" s="13">
        <f t="shared" si="20"/>
        <v>137.81435795960516</v>
      </c>
      <c r="X103" s="13">
        <f t="shared" si="21"/>
        <v>79.14859748292191</v>
      </c>
      <c r="Y103" s="13">
        <f t="shared" si="22"/>
        <v>622.4491807533105</v>
      </c>
      <c r="Z103" s="13">
        <f t="shared" si="23"/>
        <v>839.4121361958375</v>
      </c>
      <c r="AA103" s="57"/>
      <c r="AC103" s="5">
        <f t="shared" si="37"/>
        <v>-0.5228679225500981</v>
      </c>
      <c r="AD103" s="5">
        <f t="shared" si="38"/>
        <v>12.715198074000002</v>
      </c>
      <c r="AE103" s="5">
        <f t="shared" si="39"/>
        <v>-13.532175926388211</v>
      </c>
      <c r="AF103" s="5">
        <f t="shared" si="11"/>
        <v>-1.3398457749383077</v>
      </c>
      <c r="AG103" s="13">
        <f t="shared" si="40"/>
        <v>-164.04882400000002</v>
      </c>
      <c r="AH103" s="13">
        <f t="shared" si="41"/>
        <v>330.926076</v>
      </c>
      <c r="AI103" s="13">
        <f t="shared" si="42"/>
        <v>-166.17014500000016</v>
      </c>
      <c r="AJ103" s="13">
        <f t="shared" si="30"/>
        <v>0.707107</v>
      </c>
      <c r="AK103" s="79">
        <f t="shared" si="24"/>
        <v>85.77586780166668</v>
      </c>
      <c r="AL103" s="79">
        <f t="shared" si="25"/>
        <v>4207.7906041915785</v>
      </c>
      <c r="AM103" s="79">
        <f t="shared" si="26"/>
        <v>2248.6436358534406</v>
      </c>
      <c r="AN103" s="79">
        <f t="shared" si="27"/>
        <v>6542.210107846686</v>
      </c>
      <c r="AO103" s="77">
        <f t="shared" si="43"/>
        <v>-97.52109999999999</v>
      </c>
      <c r="AP103" s="77">
        <f t="shared" si="28"/>
        <v>6637.650638199196</v>
      </c>
    </row>
    <row r="104" spans="1:42" ht="12" customHeight="1">
      <c r="A104" s="1">
        <v>104</v>
      </c>
      <c r="J104" s="13">
        <v>215</v>
      </c>
      <c r="K104" s="5">
        <f t="shared" si="31"/>
        <v>-1.2164891960431492</v>
      </c>
      <c r="L104" s="5">
        <f t="shared" si="32"/>
        <v>-0.11188405666875223</v>
      </c>
      <c r="M104" s="5">
        <f t="shared" si="33"/>
        <v>1.3283732527118999</v>
      </c>
      <c r="N104" s="5">
        <f t="shared" si="4"/>
        <v>0</v>
      </c>
      <c r="O104" s="13">
        <f t="shared" si="34"/>
        <v>-189.54101275892944</v>
      </c>
      <c r="P104" s="13">
        <f t="shared" si="35"/>
        <v>329.19719154191694</v>
      </c>
      <c r="Q104" s="13">
        <f t="shared" si="36"/>
        <v>-139.6561787829874</v>
      </c>
      <c r="R104" s="13">
        <f t="shared" si="29"/>
        <v>0</v>
      </c>
      <c r="S104" s="13">
        <f t="shared" si="16"/>
        <v>230.5746</v>
      </c>
      <c r="T104" s="13">
        <f t="shared" si="17"/>
        <v>-36.8319</v>
      </c>
      <c r="U104" s="13">
        <f t="shared" si="18"/>
        <v>-185.5155</v>
      </c>
      <c r="V104" s="13">
        <f t="shared" si="19"/>
        <v>8.2272</v>
      </c>
      <c r="W104" s="13">
        <f t="shared" si="20"/>
        <v>98.7200529242248</v>
      </c>
      <c r="X104" s="13">
        <f t="shared" si="21"/>
        <v>40.05429244754114</v>
      </c>
      <c r="Y104" s="13">
        <f t="shared" si="22"/>
        <v>583.3548757179295</v>
      </c>
      <c r="Z104" s="13">
        <f t="shared" si="23"/>
        <v>722.1292210896954</v>
      </c>
      <c r="AA104" s="57"/>
      <c r="AC104" s="5">
        <f t="shared" si="37"/>
        <v>-2.1102387132912885</v>
      </c>
      <c r="AD104" s="5">
        <f t="shared" si="38"/>
        <v>13.469137689367216</v>
      </c>
      <c r="AE104" s="5">
        <f t="shared" si="39"/>
        <v>-13.010845794227391</v>
      </c>
      <c r="AF104" s="5">
        <f t="shared" si="11"/>
        <v>-1.6519468181514636</v>
      </c>
      <c r="AG104" s="13">
        <f t="shared" si="40"/>
        <v>-188.18907971499982</v>
      </c>
      <c r="AH104" s="13">
        <f t="shared" si="41"/>
        <v>329.66680237150604</v>
      </c>
      <c r="AI104" s="13">
        <f t="shared" si="42"/>
        <v>-140.4530756661999</v>
      </c>
      <c r="AJ104" s="13">
        <f t="shared" si="30"/>
        <v>1.024647</v>
      </c>
      <c r="AK104" s="79">
        <f t="shared" si="24"/>
        <v>397.12388143325296</v>
      </c>
      <c r="AL104" s="79">
        <f t="shared" si="25"/>
        <v>4440.327552755225</v>
      </c>
      <c r="AM104" s="79">
        <f t="shared" si="26"/>
        <v>1827.4133088178787</v>
      </c>
      <c r="AN104" s="79">
        <f t="shared" si="27"/>
        <v>6664.864743006357</v>
      </c>
      <c r="AO104" s="77">
        <f t="shared" si="43"/>
        <v>25.3816</v>
      </c>
      <c r="AP104" s="77">
        <f t="shared" si="28"/>
        <v>6637.650638199196</v>
      </c>
    </row>
    <row r="105" spans="1:42" ht="12" customHeight="1">
      <c r="A105" s="1">
        <v>105</v>
      </c>
      <c r="J105" s="13">
        <v>220</v>
      </c>
      <c r="K105" s="5">
        <f t="shared" si="31"/>
        <v>-1.2843329588485124</v>
      </c>
      <c r="L105" s="5">
        <f t="shared" si="32"/>
        <v>0.01659762591175211</v>
      </c>
      <c r="M105" s="5">
        <f t="shared" si="33"/>
        <v>1.2677353329367587</v>
      </c>
      <c r="N105" s="5">
        <f t="shared" si="4"/>
        <v>0</v>
      </c>
      <c r="O105" s="13">
        <f t="shared" si="34"/>
        <v>-212.41216829610428</v>
      </c>
      <c r="P105" s="13">
        <f t="shared" si="35"/>
        <v>325.4343223481677</v>
      </c>
      <c r="Q105" s="13">
        <f t="shared" si="36"/>
        <v>-113.02215405206366</v>
      </c>
      <c r="R105" s="13">
        <f t="shared" si="29"/>
        <v>0</v>
      </c>
      <c r="S105" s="13">
        <f t="shared" si="16"/>
        <v>272.8079</v>
      </c>
      <c r="T105" s="13">
        <f t="shared" si="17"/>
        <v>5.4014</v>
      </c>
      <c r="U105" s="13">
        <f t="shared" si="18"/>
        <v>-143.2822</v>
      </c>
      <c r="V105" s="13">
        <f t="shared" si="19"/>
        <v>134.9271</v>
      </c>
      <c r="W105" s="13">
        <f t="shared" si="20"/>
        <v>52.31190423291332</v>
      </c>
      <c r="X105" s="13">
        <f t="shared" si="21"/>
        <v>-6.35385624377017</v>
      </c>
      <c r="Y105" s="13">
        <f t="shared" si="22"/>
        <v>536.9467270266183</v>
      </c>
      <c r="Z105" s="13">
        <f t="shared" si="23"/>
        <v>582.9047750157615</v>
      </c>
      <c r="AA105" s="57"/>
      <c r="AC105" s="5">
        <f t="shared" si="37"/>
        <v>-3.681549313227375</v>
      </c>
      <c r="AD105" s="5">
        <f t="shared" si="38"/>
        <v>14.120569034030646</v>
      </c>
      <c r="AE105" s="5">
        <f t="shared" si="39"/>
        <v>-12.390495269409028</v>
      </c>
      <c r="AF105" s="5">
        <f t="shared" si="11"/>
        <v>-1.9514755486057567</v>
      </c>
      <c r="AG105" s="13">
        <f t="shared" si="40"/>
        <v>-210.89710290169555</v>
      </c>
      <c r="AH105" s="13">
        <f t="shared" si="41"/>
        <v>325.8985653187072</v>
      </c>
      <c r="AI105" s="13">
        <f t="shared" si="42"/>
        <v>-113.66707361869456</v>
      </c>
      <c r="AJ105" s="13">
        <f t="shared" si="30"/>
        <v>1.3343888</v>
      </c>
      <c r="AK105" s="79">
        <f t="shared" si="24"/>
        <v>776.4280843493804</v>
      </c>
      <c r="AL105" s="79">
        <f t="shared" si="25"/>
        <v>4601.873189674351</v>
      </c>
      <c r="AM105" s="79">
        <f t="shared" si="26"/>
        <v>1408.3913379600026</v>
      </c>
      <c r="AN105" s="79">
        <f t="shared" si="27"/>
        <v>6786.692611983734</v>
      </c>
      <c r="AO105" s="77">
        <f t="shared" si="43"/>
        <v>147.5127</v>
      </c>
      <c r="AP105" s="77">
        <f t="shared" si="28"/>
        <v>6637.650638199196</v>
      </c>
    </row>
    <row r="106" spans="1:42" ht="12" customHeight="1">
      <c r="A106" s="1">
        <v>106</v>
      </c>
      <c r="J106" s="13">
        <v>225</v>
      </c>
      <c r="K106" s="5">
        <f t="shared" si="31"/>
        <v>-1.3424021723355957</v>
      </c>
      <c r="L106" s="5">
        <f t="shared" si="32"/>
        <v>0.14495299053714616</v>
      </c>
      <c r="M106" s="5">
        <f t="shared" si="33"/>
        <v>1.1974491817984458</v>
      </c>
      <c r="N106" s="5">
        <f t="shared" si="4"/>
        <v>-3.552713678800501E-15</v>
      </c>
      <c r="O106" s="13">
        <f t="shared" si="34"/>
        <v>-233.6667389745718</v>
      </c>
      <c r="P106" s="13">
        <f t="shared" si="35"/>
        <v>319.1947014587325</v>
      </c>
      <c r="Q106" s="13">
        <f t="shared" si="36"/>
        <v>-85.52796248416065</v>
      </c>
      <c r="R106" s="13">
        <f t="shared" si="29"/>
        <v>0</v>
      </c>
      <c r="S106" s="13">
        <f t="shared" si="16"/>
        <v>313.6747</v>
      </c>
      <c r="T106" s="13">
        <f t="shared" si="17"/>
        <v>46.2682</v>
      </c>
      <c r="U106" s="13">
        <f t="shared" si="18"/>
        <v>-102.4154</v>
      </c>
      <c r="V106" s="13">
        <f t="shared" si="19"/>
        <v>257.5275</v>
      </c>
      <c r="W106" s="13">
        <f t="shared" si="20"/>
        <v>7.630672896173085E-14</v>
      </c>
      <c r="X106" s="13">
        <f t="shared" si="21"/>
        <v>-58.665760476682756</v>
      </c>
      <c r="Y106" s="13">
        <f t="shared" si="22"/>
        <v>484.63482279370464</v>
      </c>
      <c r="Z106" s="13">
        <f t="shared" si="23"/>
        <v>425.96906231702195</v>
      </c>
      <c r="AA106" s="57"/>
      <c r="AC106" s="5">
        <f t="shared" si="37"/>
        <v>-5.224841099909541</v>
      </c>
      <c r="AD106" s="5">
        <f t="shared" si="38"/>
        <v>14.664534322112406</v>
      </c>
      <c r="AE106" s="5">
        <f t="shared" si="39"/>
        <v>-11.675845594004851</v>
      </c>
      <c r="AF106" s="5">
        <f t="shared" si="11"/>
        <v>-2.2361523718019853</v>
      </c>
      <c r="AG106" s="13">
        <f t="shared" si="40"/>
        <v>-232.00007179215686</v>
      </c>
      <c r="AH106" s="13">
        <f t="shared" si="41"/>
        <v>319.65004340089905</v>
      </c>
      <c r="AI106" s="13">
        <f t="shared" si="42"/>
        <v>-86.01599650689481</v>
      </c>
      <c r="AJ106" s="13">
        <f t="shared" si="30"/>
        <v>1.6339751</v>
      </c>
      <c r="AK106" s="79">
        <f t="shared" si="24"/>
        <v>1212.1635102816253</v>
      </c>
      <c r="AL106" s="79">
        <f t="shared" si="25"/>
        <v>4687.519032517204</v>
      </c>
      <c r="AM106" s="79">
        <f t="shared" si="26"/>
        <v>1004.3094938289644</v>
      </c>
      <c r="AN106" s="79">
        <f t="shared" si="27"/>
        <v>6903.992036627794</v>
      </c>
      <c r="AO106" s="77">
        <f t="shared" si="43"/>
        <v>265.162</v>
      </c>
      <c r="AP106" s="77">
        <f t="shared" si="28"/>
        <v>6637.650638199196</v>
      </c>
    </row>
    <row r="107" spans="1:42" ht="12" customHeight="1">
      <c r="A107" s="1">
        <v>107</v>
      </c>
      <c r="J107" s="13">
        <v>230</v>
      </c>
      <c r="K107" s="5">
        <f t="shared" si="31"/>
        <v>-1.3902548947266107</v>
      </c>
      <c r="L107" s="5">
        <f t="shared" si="32"/>
        <v>0.27220517537954775</v>
      </c>
      <c r="M107" s="5">
        <f t="shared" si="33"/>
        <v>1.1180497193470624</v>
      </c>
      <c r="N107" s="5">
        <f t="shared" si="4"/>
        <v>0</v>
      </c>
      <c r="O107" s="13">
        <f t="shared" si="34"/>
        <v>-253.1429646776082</v>
      </c>
      <c r="P107" s="13">
        <f t="shared" si="35"/>
        <v>310.52581615616594</v>
      </c>
      <c r="Q107" s="13">
        <f t="shared" si="36"/>
        <v>-57.38285147855776</v>
      </c>
      <c r="R107" s="13">
        <f t="shared" si="29"/>
        <v>0</v>
      </c>
      <c r="S107" s="13">
        <f t="shared" si="16"/>
        <v>351.9332</v>
      </c>
      <c r="T107" s="13">
        <f t="shared" si="17"/>
        <v>84.5267</v>
      </c>
      <c r="U107" s="13">
        <f t="shared" si="18"/>
        <v>-64.1569</v>
      </c>
      <c r="V107" s="13">
        <f t="shared" si="19"/>
        <v>372.303</v>
      </c>
      <c r="W107" s="13">
        <f t="shared" si="20"/>
        <v>-56.62618903549859</v>
      </c>
      <c r="X107" s="13">
        <f t="shared" si="21"/>
        <v>-115.29194951218253</v>
      </c>
      <c r="Y107" s="13">
        <f t="shared" si="22"/>
        <v>428.00863375820603</v>
      </c>
      <c r="Z107" s="13">
        <f t="shared" si="23"/>
        <v>256.0904952105249</v>
      </c>
      <c r="AA107" s="57"/>
      <c r="AC107" s="5">
        <f t="shared" si="37"/>
        <v>-6.728368690976088</v>
      </c>
      <c r="AD107" s="5">
        <f t="shared" si="38"/>
        <v>15.09689364931497</v>
      </c>
      <c r="AE107" s="5">
        <f t="shared" si="39"/>
        <v>-10.872335683561976</v>
      </c>
      <c r="AF107" s="5">
        <f t="shared" si="11"/>
        <v>-2.5038107252230954</v>
      </c>
      <c r="AG107" s="13">
        <f t="shared" si="40"/>
        <v>-251.33738005080642</v>
      </c>
      <c r="AH107" s="13">
        <f t="shared" si="41"/>
        <v>310.9687916428367</v>
      </c>
      <c r="AI107" s="13">
        <f t="shared" si="42"/>
        <v>-57.710285723799174</v>
      </c>
      <c r="AJ107" s="13">
        <f t="shared" si="30"/>
        <v>1.9211259</v>
      </c>
      <c r="AK107" s="79">
        <f t="shared" si="24"/>
        <v>1691.0905588058038</v>
      </c>
      <c r="AL107" s="79">
        <f t="shared" si="25"/>
        <v>4694.662775687892</v>
      </c>
      <c r="AM107" s="79">
        <f t="shared" si="26"/>
        <v>627.4455987834191</v>
      </c>
      <c r="AN107" s="79">
        <f t="shared" si="27"/>
        <v>7013.1989332771145</v>
      </c>
      <c r="AO107" s="77">
        <f t="shared" si="43"/>
        <v>374.7544</v>
      </c>
      <c r="AP107" s="77">
        <f t="shared" si="28"/>
        <v>6637.650638199196</v>
      </c>
    </row>
    <row r="108" spans="1:42" ht="12" customHeight="1">
      <c r="A108" s="1">
        <v>108</v>
      </c>
      <c r="J108" s="13">
        <v>235</v>
      </c>
      <c r="K108" s="5">
        <f t="shared" si="31"/>
        <v>-1.4275269379099</v>
      </c>
      <c r="L108" s="5">
        <f t="shared" si="32"/>
        <v>0.39738571447532967</v>
      </c>
      <c r="M108" s="5">
        <f t="shared" si="33"/>
        <v>1.0301412234345693</v>
      </c>
      <c r="N108" s="5">
        <f t="shared" si="4"/>
        <v>0</v>
      </c>
      <c r="O108" s="13">
        <f t="shared" si="34"/>
        <v>-270.69261956754684</v>
      </c>
      <c r="P108" s="13">
        <f t="shared" si="35"/>
        <v>299.4936418920368</v>
      </c>
      <c r="Q108" s="13">
        <f t="shared" si="36"/>
        <v>-28.80102232448998</v>
      </c>
      <c r="R108" s="13">
        <f t="shared" si="29"/>
        <v>0</v>
      </c>
      <c r="S108" s="13">
        <f t="shared" si="16"/>
        <v>386.421</v>
      </c>
      <c r="T108" s="13">
        <f t="shared" si="17"/>
        <v>119.0145</v>
      </c>
      <c r="U108" s="13">
        <f t="shared" si="18"/>
        <v>-29.6691</v>
      </c>
      <c r="V108" s="13">
        <f t="shared" si="19"/>
        <v>475.7664</v>
      </c>
      <c r="W108" s="13">
        <f t="shared" si="20"/>
        <v>-115.84610477397347</v>
      </c>
      <c r="X108" s="13">
        <f t="shared" si="21"/>
        <v>-174.5118652506574</v>
      </c>
      <c r="Y108" s="13">
        <f t="shared" si="22"/>
        <v>368.78871801973105</v>
      </c>
      <c r="Z108" s="13">
        <f t="shared" si="23"/>
        <v>78.4307479951002</v>
      </c>
      <c r="AA108" s="57"/>
      <c r="AC108" s="5">
        <f t="shared" si="37"/>
        <v>-8.1806893336042</v>
      </c>
      <c r="AD108" s="5">
        <f t="shared" si="38"/>
        <v>15.414356500092627</v>
      </c>
      <c r="AE108" s="5">
        <f t="shared" si="39"/>
        <v>-9.986080733671429</v>
      </c>
      <c r="AF108" s="5">
        <f t="shared" si="11"/>
        <v>-2.7524135671830017</v>
      </c>
      <c r="AG108" s="13">
        <f t="shared" si="40"/>
        <v>-268.76185908560996</v>
      </c>
      <c r="AH108" s="13">
        <f t="shared" si="41"/>
        <v>299.9208796122823</v>
      </c>
      <c r="AI108" s="13">
        <f t="shared" si="42"/>
        <v>-28.965364819922165</v>
      </c>
      <c r="AJ108" s="13">
        <f t="shared" si="30"/>
        <v>2.1936557</v>
      </c>
      <c r="AK108" s="79">
        <f t="shared" si="24"/>
        <v>2198.6572739012845</v>
      </c>
      <c r="AL108" s="79">
        <f t="shared" si="25"/>
        <v>4623.087360165082</v>
      </c>
      <c r="AM108" s="79">
        <f t="shared" si="26"/>
        <v>289.25047157198895</v>
      </c>
      <c r="AN108" s="79">
        <f t="shared" si="27"/>
        <v>7110.995105638355</v>
      </c>
      <c r="AO108" s="77">
        <f t="shared" si="43"/>
        <v>472.96029999999996</v>
      </c>
      <c r="AP108" s="77">
        <f t="shared" si="28"/>
        <v>6637.650638199196</v>
      </c>
    </row>
    <row r="109" spans="1:42" ht="12" customHeight="1">
      <c r="A109" s="1">
        <v>109</v>
      </c>
      <c r="J109" s="13">
        <v>240</v>
      </c>
      <c r="K109" s="5">
        <f t="shared" si="31"/>
        <v>-1.4539346391313626</v>
      </c>
      <c r="L109" s="5">
        <f t="shared" si="32"/>
        <v>0.5195419083358982</v>
      </c>
      <c r="M109" s="5">
        <f t="shared" si="33"/>
        <v>0.9343927307954619</v>
      </c>
      <c r="N109" s="5">
        <f t="shared" si="4"/>
        <v>-2.4424906541753444E-15</v>
      </c>
      <c r="O109" s="13">
        <f t="shared" si="34"/>
        <v>-286.18214017390386</v>
      </c>
      <c r="P109" s="13">
        <f t="shared" si="35"/>
        <v>286.182140173904</v>
      </c>
      <c r="Q109" s="13">
        <f t="shared" si="36"/>
        <v>-8.097120600027383E-14</v>
      </c>
      <c r="R109" s="13">
        <f t="shared" si="29"/>
        <v>0</v>
      </c>
      <c r="S109" s="13">
        <f t="shared" si="16"/>
        <v>416.0901</v>
      </c>
      <c r="T109" s="13">
        <f t="shared" si="17"/>
        <v>148.6836</v>
      </c>
      <c r="U109" s="13">
        <f t="shared" si="18"/>
        <v>0</v>
      </c>
      <c r="V109" s="13">
        <f t="shared" si="19"/>
        <v>564.7737</v>
      </c>
      <c r="W109" s="13">
        <f t="shared" si="20"/>
        <v>-175.8603800424342</v>
      </c>
      <c r="X109" s="13">
        <f t="shared" si="21"/>
        <v>-234.5261405191176</v>
      </c>
      <c r="Y109" s="13">
        <f t="shared" si="22"/>
        <v>308.77444275127027</v>
      </c>
      <c r="Z109" s="13">
        <f t="shared" si="23"/>
        <v>-101.61207781028156</v>
      </c>
      <c r="AA109" s="57"/>
      <c r="AC109" s="5">
        <f t="shared" si="37"/>
        <v>-9.57074999076833</v>
      </c>
      <c r="AD109" s="5">
        <f t="shared" si="38"/>
        <v>15.614506790461652</v>
      </c>
      <c r="AE109" s="5">
        <f t="shared" si="39"/>
        <v>-9.023825679637218</v>
      </c>
      <c r="AF109" s="5">
        <f t="shared" si="11"/>
        <v>-2.9800688799438966</v>
      </c>
      <c r="AG109" s="13">
        <f t="shared" si="40"/>
        <v>-284.1408980899245</v>
      </c>
      <c r="AH109" s="13">
        <f t="shared" si="41"/>
        <v>286.5903885906999</v>
      </c>
      <c r="AI109" s="13">
        <f t="shared" si="42"/>
        <v>-8.143323855947655E-14</v>
      </c>
      <c r="AJ109" s="13">
        <f t="shared" si="30"/>
        <v>2.4494905</v>
      </c>
      <c r="AK109" s="79">
        <f t="shared" si="24"/>
        <v>2719.4414977710503</v>
      </c>
      <c r="AL109" s="79">
        <f t="shared" si="25"/>
        <v>4474.967568730527</v>
      </c>
      <c r="AM109" s="79">
        <f t="shared" si="26"/>
        <v>7.348393492890281E-13</v>
      </c>
      <c r="AN109" s="79">
        <f t="shared" si="27"/>
        <v>7194.409066501578</v>
      </c>
      <c r="AO109" s="77">
        <f t="shared" si="43"/>
        <v>556.7951999999999</v>
      </c>
      <c r="AP109" s="77">
        <f t="shared" si="28"/>
        <v>6637.650638199196</v>
      </c>
    </row>
    <row r="110" spans="1:42" ht="12" customHeight="1">
      <c r="A110" s="1">
        <v>110</v>
      </c>
      <c r="J110" s="13">
        <v>245</v>
      </c>
      <c r="K110" s="5">
        <f t="shared" si="31"/>
        <v>-1.4692770198392973</v>
      </c>
      <c r="L110" s="5">
        <f t="shared" si="32"/>
        <v>0.6377440745660505</v>
      </c>
      <c r="M110" s="5">
        <f t="shared" si="33"/>
        <v>0.8315329452732441</v>
      </c>
      <c r="N110" s="5">
        <f t="shared" si="4"/>
        <v>-2.6645352591003757E-15</v>
      </c>
      <c r="O110" s="13">
        <f t="shared" si="34"/>
        <v>-299.49364189203686</v>
      </c>
      <c r="P110" s="13">
        <f t="shared" si="35"/>
        <v>270.69261956754696</v>
      </c>
      <c r="Q110" s="13">
        <f t="shared" si="36"/>
        <v>28.80102232448982</v>
      </c>
      <c r="R110" s="13">
        <f t="shared" si="29"/>
        <v>0</v>
      </c>
      <c r="S110" s="13">
        <f t="shared" si="16"/>
        <v>440.0391</v>
      </c>
      <c r="T110" s="13">
        <f t="shared" si="17"/>
        <v>172.6326</v>
      </c>
      <c r="U110" s="13">
        <f t="shared" si="18"/>
        <v>23.949</v>
      </c>
      <c r="V110" s="13">
        <f t="shared" si="19"/>
        <v>636.6207</v>
      </c>
      <c r="W110" s="13">
        <f t="shared" si="20"/>
        <v>-234.8455114555378</v>
      </c>
      <c r="X110" s="13">
        <f t="shared" si="21"/>
        <v>-293.5112719322206</v>
      </c>
      <c r="Y110" s="13">
        <f t="shared" si="22"/>
        <v>249.78931133816707</v>
      </c>
      <c r="Z110" s="13">
        <f t="shared" si="23"/>
        <v>-278.5674720495914</v>
      </c>
      <c r="AA110" s="57"/>
      <c r="AC110" s="5">
        <f t="shared" si="37"/>
        <v>-10.887971461525845</v>
      </c>
      <c r="AD110" s="5">
        <f t="shared" si="38"/>
        <v>15.695821255858284</v>
      </c>
      <c r="AE110" s="5">
        <f t="shared" si="39"/>
        <v>-7.992893863446058</v>
      </c>
      <c r="AF110" s="5">
        <f t="shared" si="11"/>
        <v>-3.1850440691136193</v>
      </c>
      <c r="AG110" s="13">
        <f t="shared" si="40"/>
        <v>-297.35745329080976</v>
      </c>
      <c r="AH110" s="13">
        <f t="shared" si="41"/>
        <v>271.07877166393433</v>
      </c>
      <c r="AI110" s="13">
        <f t="shared" si="42"/>
        <v>28.965364819922005</v>
      </c>
      <c r="AJ110" s="13">
        <f t="shared" si="30"/>
        <v>2.6866832</v>
      </c>
      <c r="AK110" s="79">
        <f t="shared" si="24"/>
        <v>3237.6194653023413</v>
      </c>
      <c r="AL110" s="79">
        <f t="shared" si="25"/>
        <v>4254.8039462947345</v>
      </c>
      <c r="AM110" s="79">
        <f t="shared" si="26"/>
        <v>-231.51708672163093</v>
      </c>
      <c r="AN110" s="79">
        <f t="shared" si="27"/>
        <v>7260.906324875445</v>
      </c>
      <c r="AO110" s="77">
        <f t="shared" si="43"/>
        <v>623.7124</v>
      </c>
      <c r="AP110" s="77">
        <f t="shared" si="28"/>
        <v>6637.650638199196</v>
      </c>
    </row>
    <row r="111" spans="1:42" ht="12" customHeight="1">
      <c r="A111" s="1">
        <v>111</v>
      </c>
      <c r="J111" s="13">
        <v>250</v>
      </c>
      <c r="K111" s="5">
        <f t="shared" si="31"/>
        <v>-1.4734373152525342</v>
      </c>
      <c r="L111" s="5">
        <f t="shared" si="32"/>
        <v>0.7510926233083546</v>
      </c>
      <c r="M111" s="5">
        <f t="shared" si="33"/>
        <v>0.7223446919441769</v>
      </c>
      <c r="N111" s="5">
        <f t="shared" si="4"/>
        <v>-2.6645352591003757E-15</v>
      </c>
      <c r="O111" s="13">
        <f t="shared" si="34"/>
        <v>-310.52581615616594</v>
      </c>
      <c r="P111" s="13">
        <f t="shared" si="35"/>
        <v>253.1429646776082</v>
      </c>
      <c r="Q111" s="13">
        <f t="shared" si="36"/>
        <v>57.382851478557605</v>
      </c>
      <c r="R111" s="13">
        <f t="shared" si="29"/>
        <v>0</v>
      </c>
      <c r="S111" s="13">
        <f t="shared" si="16"/>
        <v>457.5403</v>
      </c>
      <c r="T111" s="13">
        <f t="shared" si="17"/>
        <v>190.1338</v>
      </c>
      <c r="U111" s="13">
        <f t="shared" si="18"/>
        <v>41.4502</v>
      </c>
      <c r="V111" s="13">
        <f t="shared" si="19"/>
        <v>689.1243</v>
      </c>
      <c r="W111" s="13">
        <f t="shared" si="20"/>
        <v>-291.00926564321213</v>
      </c>
      <c r="X111" s="13">
        <f t="shared" si="21"/>
        <v>-349.67502611989556</v>
      </c>
      <c r="Y111" s="13">
        <f t="shared" si="22"/>
        <v>193.62555715049209</v>
      </c>
      <c r="Z111" s="13">
        <f t="shared" si="23"/>
        <v>-447.0587346126156</v>
      </c>
      <c r="AA111" s="57"/>
      <c r="AC111" s="5">
        <f t="shared" si="37"/>
        <v>-12.12232889512424</v>
      </c>
      <c r="AD111" s="5">
        <f t="shared" si="38"/>
        <v>15.657681044101839</v>
      </c>
      <c r="AE111" s="5">
        <f t="shared" si="39"/>
        <v>-6.901131298712805</v>
      </c>
      <c r="AF111" s="5">
        <f t="shared" si="11"/>
        <v>-3.3657791497352054</v>
      </c>
      <c r="AG111" s="13">
        <f t="shared" si="40"/>
        <v>-308.3109387228124</v>
      </c>
      <c r="AH111" s="13">
        <f t="shared" si="41"/>
        <v>253.50408160296863</v>
      </c>
      <c r="AI111" s="13">
        <f t="shared" si="42"/>
        <v>57.71028572379902</v>
      </c>
      <c r="AJ111" s="13">
        <f t="shared" si="30"/>
        <v>2.9034286</v>
      </c>
      <c r="AK111" s="79">
        <f t="shared" si="24"/>
        <v>3737.4466011624277</v>
      </c>
      <c r="AL111" s="79">
        <f t="shared" si="25"/>
        <v>3969.2860531172473</v>
      </c>
      <c r="AM111" s="79">
        <f t="shared" si="26"/>
        <v>-398.2662590661682</v>
      </c>
      <c r="AN111" s="79">
        <f t="shared" si="27"/>
        <v>7308.466395213506</v>
      </c>
      <c r="AO111" s="77">
        <f t="shared" si="43"/>
        <v>671.6782999999999</v>
      </c>
      <c r="AP111" s="77">
        <f t="shared" si="28"/>
        <v>6637.650638199196</v>
      </c>
    </row>
    <row r="112" spans="1:42" ht="12" customHeight="1">
      <c r="A112" s="1">
        <v>112</v>
      </c>
      <c r="J112" s="13">
        <v>255</v>
      </c>
      <c r="K112" s="5">
        <f t="shared" si="31"/>
        <v>-1.4663838630109238</v>
      </c>
      <c r="L112" s="5">
        <f t="shared" si="32"/>
        <v>0.8587249036651574</v>
      </c>
      <c r="M112" s="5">
        <f t="shared" si="33"/>
        <v>0.6076589593457647</v>
      </c>
      <c r="N112" s="5">
        <f t="shared" si="4"/>
        <v>-1.6653345369377348E-15</v>
      </c>
      <c r="O112" s="13">
        <f t="shared" si="34"/>
        <v>-319.19470145873254</v>
      </c>
      <c r="P112" s="13">
        <f t="shared" si="35"/>
        <v>233.6667389745718</v>
      </c>
      <c r="Q112" s="13">
        <f t="shared" si="36"/>
        <v>85.52796248416078</v>
      </c>
      <c r="R112" s="13">
        <f t="shared" si="29"/>
        <v>0</v>
      </c>
      <c r="S112" s="13">
        <f t="shared" si="16"/>
        <v>468.062</v>
      </c>
      <c r="T112" s="13">
        <f t="shared" si="17"/>
        <v>200.6554</v>
      </c>
      <c r="U112" s="13">
        <f t="shared" si="18"/>
        <v>51.9718</v>
      </c>
      <c r="V112" s="13">
        <f t="shared" si="19"/>
        <v>720.6892</v>
      </c>
      <c r="W112" s="13">
        <f t="shared" si="20"/>
        <v>-342.6451353546979</v>
      </c>
      <c r="X112" s="13">
        <f t="shared" si="21"/>
        <v>-401.3108958313813</v>
      </c>
      <c r="Y112" s="13">
        <f t="shared" si="22"/>
        <v>141.98968743900673</v>
      </c>
      <c r="Z112" s="13">
        <f t="shared" si="23"/>
        <v>-601.9663437470724</v>
      </c>
      <c r="AA112" s="57"/>
      <c r="AC112" s="5">
        <f t="shared" si="37"/>
        <v>-13.26442808616843</v>
      </c>
      <c r="AD112" s="5">
        <f t="shared" si="38"/>
        <v>15.50037642523347</v>
      </c>
      <c r="AE112" s="5">
        <f t="shared" si="39"/>
        <v>-5.756846957779339</v>
      </c>
      <c r="AF112" s="5">
        <f t="shared" si="11"/>
        <v>-3.5208986187142974</v>
      </c>
      <c r="AG112" s="13">
        <f t="shared" si="40"/>
        <v>-316.91799174789986</v>
      </c>
      <c r="AH112" s="13">
        <f t="shared" si="41"/>
        <v>234.00007241105482</v>
      </c>
      <c r="AI112" s="13">
        <f t="shared" si="42"/>
        <v>86.01599650689494</v>
      </c>
      <c r="AJ112" s="13">
        <f t="shared" si="30"/>
        <v>3.0980772</v>
      </c>
      <c r="AK112" s="79">
        <f t="shared" si="24"/>
        <v>4203.735910752937</v>
      </c>
      <c r="AL112" s="79">
        <f t="shared" si="25"/>
        <v>3627.089205903239</v>
      </c>
      <c r="AM112" s="79">
        <f t="shared" si="26"/>
        <v>-495.18092781107634</v>
      </c>
      <c r="AN112" s="79">
        <f t="shared" si="27"/>
        <v>7335.644188845101</v>
      </c>
      <c r="AO112" s="77">
        <f t="shared" si="43"/>
        <v>699.2356</v>
      </c>
      <c r="AP112" s="77">
        <f t="shared" si="28"/>
        <v>6637.650638199196</v>
      </c>
    </row>
    <row r="113" spans="1:42" ht="12" customHeight="1">
      <c r="A113" s="1">
        <v>113</v>
      </c>
      <c r="J113" s="13">
        <v>260</v>
      </c>
      <c r="K113" s="5">
        <f t="shared" si="31"/>
        <v>-1.448170344145015</v>
      </c>
      <c r="L113" s="5">
        <f t="shared" si="32"/>
        <v>0.9598217689927939</v>
      </c>
      <c r="M113" s="5">
        <f t="shared" si="33"/>
        <v>0.4883485751522198</v>
      </c>
      <c r="N113" s="5">
        <f t="shared" si="4"/>
        <v>-1.3877787807814457E-15</v>
      </c>
      <c r="O113" s="13">
        <f t="shared" si="34"/>
        <v>-325.4343223481677</v>
      </c>
      <c r="P113" s="13">
        <f t="shared" si="35"/>
        <v>212.41216829610434</v>
      </c>
      <c r="Q113" s="13">
        <f t="shared" si="36"/>
        <v>113.0221540520635</v>
      </c>
      <c r="R113" s="13">
        <f t="shared" si="29"/>
        <v>0</v>
      </c>
      <c r="S113" s="13">
        <f t="shared" si="16"/>
        <v>471.2843</v>
      </c>
      <c r="T113" s="13">
        <f t="shared" si="17"/>
        <v>203.8778</v>
      </c>
      <c r="U113" s="13">
        <f t="shared" si="18"/>
        <v>55.1942</v>
      </c>
      <c r="V113" s="13">
        <f t="shared" si="19"/>
        <v>730.3563</v>
      </c>
      <c r="W113" s="13">
        <f t="shared" si="20"/>
        <v>-388.18419081782054</v>
      </c>
      <c r="X113" s="13">
        <f t="shared" si="21"/>
        <v>-446.84995129450414</v>
      </c>
      <c r="Y113" s="13">
        <f t="shared" si="22"/>
        <v>96.45063197588398</v>
      </c>
      <c r="Z113" s="13">
        <f t="shared" si="23"/>
        <v>-738.5835101364406</v>
      </c>
      <c r="AA113" s="57"/>
      <c r="AC113" s="5">
        <f t="shared" si="37"/>
        <v>-14.305576970196208</v>
      </c>
      <c r="AD113" s="5">
        <f t="shared" si="38"/>
        <v>15.225104582385896</v>
      </c>
      <c r="AE113" s="5">
        <f t="shared" si="39"/>
        <v>-4.568749535417927</v>
      </c>
      <c r="AF113" s="5">
        <f t="shared" si="11"/>
        <v>-3.6492219232282395</v>
      </c>
      <c r="AG113" s="13">
        <f t="shared" si="40"/>
        <v>-323.1131074954704</v>
      </c>
      <c r="AH113" s="13">
        <f t="shared" si="41"/>
        <v>212.71518137498612</v>
      </c>
      <c r="AI113" s="13">
        <f t="shared" si="42"/>
        <v>113.66707361869439</v>
      </c>
      <c r="AJ113" s="13">
        <f t="shared" si="30"/>
        <v>3.2691475</v>
      </c>
      <c r="AK113" s="79">
        <f t="shared" si="24"/>
        <v>4622.319429355733</v>
      </c>
      <c r="AL113" s="79">
        <f t="shared" si="25"/>
        <v>3238.610882695348</v>
      </c>
      <c r="AM113" s="79">
        <f t="shared" si="26"/>
        <v>-519.3163897877254</v>
      </c>
      <c r="AN113" s="79">
        <f t="shared" si="27"/>
        <v>7341.613922263356</v>
      </c>
      <c r="AO113" s="77">
        <f t="shared" si="43"/>
        <v>705.547</v>
      </c>
      <c r="AP113" s="77">
        <f t="shared" si="28"/>
        <v>6637.650638199196</v>
      </c>
    </row>
    <row r="114" spans="1:42" ht="12" customHeight="1">
      <c r="A114" s="1">
        <v>114</v>
      </c>
      <c r="J114" s="13">
        <v>265</v>
      </c>
      <c r="K114" s="5">
        <f t="shared" si="31"/>
        <v>-1.4189353745310016</v>
      </c>
      <c r="L114" s="5">
        <f t="shared" si="32"/>
        <v>1.0536138111021653</v>
      </c>
      <c r="M114" s="5">
        <f t="shared" si="33"/>
        <v>0.3653215634288346</v>
      </c>
      <c r="N114" s="5">
        <f t="shared" si="4"/>
        <v>-1.6653345369377348E-15</v>
      </c>
      <c r="O114" s="13">
        <f t="shared" si="34"/>
        <v>-329.197191541917</v>
      </c>
      <c r="P114" s="13">
        <f t="shared" si="35"/>
        <v>189.54101275892944</v>
      </c>
      <c r="Q114" s="13">
        <f t="shared" si="36"/>
        <v>139.65617878298727</v>
      </c>
      <c r="R114" s="13">
        <f t="shared" si="29"/>
        <v>0</v>
      </c>
      <c r="S114" s="13">
        <f t="shared" si="16"/>
        <v>467.1095</v>
      </c>
      <c r="T114" s="13">
        <f t="shared" si="17"/>
        <v>199.703</v>
      </c>
      <c r="U114" s="13">
        <f t="shared" si="18"/>
        <v>51.0194</v>
      </c>
      <c r="V114" s="13">
        <f t="shared" si="19"/>
        <v>717.8319</v>
      </c>
      <c r="W114" s="13">
        <f t="shared" si="20"/>
        <v>-426.24275087620794</v>
      </c>
      <c r="X114" s="13">
        <f t="shared" si="21"/>
        <v>-484.90851135289137</v>
      </c>
      <c r="Y114" s="13">
        <f t="shared" si="22"/>
        <v>58.39207191749669</v>
      </c>
      <c r="Z114" s="13">
        <f t="shared" si="23"/>
        <v>-852.7591903116027</v>
      </c>
      <c r="AA114" s="57"/>
      <c r="AC114" s="5">
        <f t="shared" si="37"/>
        <v>-15.237851775537264</v>
      </c>
      <c r="AD114" s="5">
        <f t="shared" si="38"/>
        <v>14.83396050049687</v>
      </c>
      <c r="AE114" s="5">
        <f t="shared" si="39"/>
        <v>-3.345881170405615</v>
      </c>
      <c r="AF114" s="5">
        <f t="shared" si="11"/>
        <v>-3.7497724454460086</v>
      </c>
      <c r="AG114" s="13">
        <f t="shared" si="40"/>
        <v>-326.8491373939718</v>
      </c>
      <c r="AH114" s="13">
        <f t="shared" si="41"/>
        <v>189.8113993677154</v>
      </c>
      <c r="AI114" s="13">
        <f t="shared" si="42"/>
        <v>140.45307566619977</v>
      </c>
      <c r="AJ114" s="13">
        <f t="shared" si="30"/>
        <v>3.4153376</v>
      </c>
      <c r="AK114" s="79">
        <f t="shared" si="24"/>
        <v>4980.478708571556</v>
      </c>
      <c r="AL114" s="79">
        <f t="shared" si="25"/>
        <v>2815.654800764727</v>
      </c>
      <c r="AM114" s="79">
        <f t="shared" si="26"/>
        <v>-469.93930119709285</v>
      </c>
      <c r="AN114" s="79">
        <f t="shared" si="27"/>
        <v>7326.19420813919</v>
      </c>
      <c r="AO114" s="77">
        <f t="shared" si="43"/>
        <v>690.4206</v>
      </c>
      <c r="AP114" s="77">
        <f t="shared" si="28"/>
        <v>6637.650638199196</v>
      </c>
    </row>
    <row r="115" spans="1:42" ht="12" customHeight="1">
      <c r="A115" s="1">
        <v>115</v>
      </c>
      <c r="J115" s="13">
        <v>270</v>
      </c>
      <c r="K115" s="5">
        <f t="shared" si="31"/>
        <v>-1.3789014499402021</v>
      </c>
      <c r="L115" s="5">
        <f t="shared" si="32"/>
        <v>1.1393872159196354</v>
      </c>
      <c r="M115" s="5">
        <f t="shared" si="33"/>
        <v>0.239514234020565</v>
      </c>
      <c r="N115" s="5">
        <f t="shared" si="4"/>
        <v>-1.7208456881689926E-15</v>
      </c>
      <c r="O115" s="13">
        <f t="shared" si="34"/>
        <v>-330.45467133333335</v>
      </c>
      <c r="P115" s="13">
        <f t="shared" si="35"/>
        <v>165.22733566666662</v>
      </c>
      <c r="Q115" s="13">
        <f t="shared" si="36"/>
        <v>165.22733566666645</v>
      </c>
      <c r="R115" s="13">
        <f t="shared" si="29"/>
        <v>0</v>
      </c>
      <c r="S115" s="13">
        <f t="shared" si="16"/>
        <v>455.6644</v>
      </c>
      <c r="T115" s="13">
        <f t="shared" si="17"/>
        <v>188.2579</v>
      </c>
      <c r="U115" s="13">
        <f t="shared" si="18"/>
        <v>39.5743</v>
      </c>
      <c r="V115" s="13">
        <f t="shared" si="19"/>
        <v>683.4966</v>
      </c>
      <c r="W115" s="13">
        <f>K115*(O61-O115)</f>
        <v>-455.6644254410463</v>
      </c>
      <c r="X115" s="13">
        <f>L115*(P61-P115)</f>
        <v>-514.3301859177295</v>
      </c>
      <c r="Y115" s="13">
        <f>M115*(Q61-Q115)</f>
        <v>28.970397352658203</v>
      </c>
      <c r="Z115" s="13">
        <f t="shared" si="23"/>
        <v>-941.0242140061176</v>
      </c>
      <c r="AA115" s="57"/>
      <c r="AC115" s="5">
        <f t="shared" si="37"/>
        <v>-16.054157328</v>
      </c>
      <c r="AD115" s="5">
        <f t="shared" si="38"/>
        <v>14.32992102220882</v>
      </c>
      <c r="AE115" s="5">
        <f t="shared" si="39"/>
        <v>-2.0975486293882026</v>
      </c>
      <c r="AF115" s="5">
        <f t="shared" si="11"/>
        <v>-3.821784935179381</v>
      </c>
      <c r="AG115" s="13">
        <f t="shared" si="40"/>
        <v>-328.097648</v>
      </c>
      <c r="AH115" s="13">
        <f t="shared" si="41"/>
        <v>165.46303799999998</v>
      </c>
      <c r="AI115" s="13">
        <f t="shared" si="42"/>
        <v>166.1701449999998</v>
      </c>
      <c r="AJ115" s="13">
        <f t="shared" si="30"/>
        <v>3.535535</v>
      </c>
      <c r="AK115" s="79">
        <f t="shared" si="24"/>
        <v>5267.331259938764</v>
      </c>
      <c r="AL115" s="79">
        <f t="shared" si="25"/>
        <v>2371.0722666347365</v>
      </c>
      <c r="AM115" s="79">
        <f t="shared" si="26"/>
        <v>-348.54995988998843</v>
      </c>
      <c r="AN115" s="79">
        <f t="shared" si="27"/>
        <v>7289.853566683511</v>
      </c>
      <c r="AO115" s="77">
        <f t="shared" si="43"/>
        <v>654.3163999999999</v>
      </c>
      <c r="AP115" s="77">
        <f t="shared" si="28"/>
        <v>6637.650638199196</v>
      </c>
    </row>
    <row r="116" spans="1:42" ht="12" customHeight="1">
      <c r="A116" s="1">
        <v>116</v>
      </c>
      <c r="J116" s="13">
        <v>275</v>
      </c>
      <c r="K116" s="5">
        <f t="shared" si="31"/>
        <v>-1.3283732527118992</v>
      </c>
      <c r="L116" s="5">
        <f t="shared" si="32"/>
        <v>1.2164891960431483</v>
      </c>
      <c r="M116" s="5">
        <f t="shared" si="33"/>
        <v>0.11188405666874954</v>
      </c>
      <c r="N116" s="5">
        <f t="shared" si="4"/>
        <v>-1.3600232051658168E-15</v>
      </c>
      <c r="O116" s="13">
        <f t="shared" si="34"/>
        <v>-329.197191541917</v>
      </c>
      <c r="P116" s="13">
        <f t="shared" si="35"/>
        <v>139.65617878298747</v>
      </c>
      <c r="Q116" s="13">
        <f t="shared" si="36"/>
        <v>189.54101275892953</v>
      </c>
      <c r="R116" s="13">
        <f t="shared" si="29"/>
        <v>0</v>
      </c>
      <c r="S116" s="13">
        <f t="shared" si="16"/>
        <v>437.2967</v>
      </c>
      <c r="T116" s="13">
        <f t="shared" si="17"/>
        <v>169.8902</v>
      </c>
      <c r="U116" s="13">
        <f t="shared" si="18"/>
        <v>21.2066</v>
      </c>
      <c r="V116" s="13">
        <f t="shared" si="19"/>
        <v>628.3935</v>
      </c>
      <c r="W116" s="13">
        <f aca="true" t="shared" si="44" ref="W116:W136">K116*(O62-O116)</f>
        <v>-475.5552518187691</v>
      </c>
      <c r="X116" s="13">
        <f aca="true" t="shared" si="45" ref="X116:X136">L116*(P62-P116)</f>
        <v>-534.221012295453</v>
      </c>
      <c r="Y116" s="13">
        <f aca="true" t="shared" si="46" ref="Y116:Y136">M116*(Q62-Q116)</f>
        <v>9.079570974935434</v>
      </c>
      <c r="Z116" s="13">
        <f t="shared" si="23"/>
        <v>-1000.6966931392866</v>
      </c>
      <c r="AA116" s="57"/>
      <c r="AC116" s="5">
        <f t="shared" si="37"/>
        <v>-16.74828104943144</v>
      </c>
      <c r="AD116" s="5">
        <f t="shared" si="38"/>
        <v>13.716822192298874</v>
      </c>
      <c r="AE116" s="5">
        <f t="shared" si="39"/>
        <v>-0.8332524767666689</v>
      </c>
      <c r="AF116" s="5">
        <f t="shared" si="11"/>
        <v>-3.864711333899235</v>
      </c>
      <c r="AG116" s="13">
        <f t="shared" si="40"/>
        <v>-326.8491373939718</v>
      </c>
      <c r="AH116" s="13">
        <f t="shared" si="41"/>
        <v>139.85540300379063</v>
      </c>
      <c r="AI116" s="13">
        <f t="shared" si="42"/>
        <v>190.6225591940732</v>
      </c>
      <c r="AJ116" s="13">
        <f t="shared" si="30"/>
        <v>3.6288248</v>
      </c>
      <c r="AK116" s="79">
        <f t="shared" si="24"/>
        <v>5474.161213838471</v>
      </c>
      <c r="AL116" s="79">
        <f t="shared" si="25"/>
        <v>1918.371695635298</v>
      </c>
      <c r="AM116" s="79">
        <f t="shared" si="26"/>
        <v>-158.83671957606245</v>
      </c>
      <c r="AN116" s="79">
        <f t="shared" si="27"/>
        <v>7233.696189897707</v>
      </c>
      <c r="AO116" s="77">
        <f t="shared" si="43"/>
        <v>598.3309</v>
      </c>
      <c r="AP116" s="77">
        <f t="shared" si="28"/>
        <v>6637.650638199196</v>
      </c>
    </row>
    <row r="117" spans="1:42" ht="12" customHeight="1">
      <c r="A117" s="1">
        <v>117</v>
      </c>
      <c r="J117" s="13">
        <v>280</v>
      </c>
      <c r="K117" s="5">
        <f t="shared" si="31"/>
        <v>-1.2677353329367578</v>
      </c>
      <c r="L117" s="5">
        <f t="shared" si="32"/>
        <v>1.2843329588485117</v>
      </c>
      <c r="M117" s="5">
        <f t="shared" si="33"/>
        <v>-0.016597625911754923</v>
      </c>
      <c r="N117" s="5">
        <f t="shared" si="4"/>
        <v>-9.679756995950584E-16</v>
      </c>
      <c r="O117" s="13">
        <f t="shared" si="34"/>
        <v>-325.43432234816777</v>
      </c>
      <c r="P117" s="13">
        <f t="shared" si="35"/>
        <v>113.02215405206346</v>
      </c>
      <c r="Q117" s="13">
        <f t="shared" si="36"/>
        <v>212.41216829610426</v>
      </c>
      <c r="R117" s="13">
        <f t="shared" si="29"/>
        <v>0</v>
      </c>
      <c r="S117" s="13">
        <f t="shared" si="16"/>
        <v>412.5646</v>
      </c>
      <c r="T117" s="13">
        <f t="shared" si="17"/>
        <v>145.1581</v>
      </c>
      <c r="U117" s="13">
        <f t="shared" si="18"/>
        <v>-3.5255</v>
      </c>
      <c r="V117" s="13">
        <f t="shared" si="19"/>
        <v>554.1972</v>
      </c>
      <c r="W117" s="13">
        <f t="shared" si="44"/>
        <v>-485.3108573151325</v>
      </c>
      <c r="X117" s="13">
        <f t="shared" si="45"/>
        <v>-543.9766177918166</v>
      </c>
      <c r="Y117" s="13">
        <f t="shared" si="46"/>
        <v>-0.6760345214280664</v>
      </c>
      <c r="Z117" s="13">
        <f t="shared" si="23"/>
        <v>-1029.9635096283773</v>
      </c>
      <c r="AA117" s="57"/>
      <c r="AC117" s="5">
        <f t="shared" si="37"/>
        <v>-17.314940239188104</v>
      </c>
      <c r="AD117" s="5">
        <f t="shared" si="38"/>
        <v>12.999330063061842</v>
      </c>
      <c r="AE117" s="5">
        <f t="shared" si="39"/>
        <v>0.43738523033464805</v>
      </c>
      <c r="AF117" s="5">
        <f t="shared" si="11"/>
        <v>-3.8782249457916134</v>
      </c>
      <c r="AG117" s="13">
        <f t="shared" si="40"/>
        <v>-323.1131074954704</v>
      </c>
      <c r="AH117" s="13">
        <f t="shared" si="41"/>
        <v>113.1833839437212</v>
      </c>
      <c r="AI117" s="13">
        <f t="shared" si="42"/>
        <v>213.62422061163124</v>
      </c>
      <c r="AJ117" s="13">
        <f t="shared" si="30"/>
        <v>3.6944971</v>
      </c>
      <c r="AK117" s="79">
        <f t="shared" si="24"/>
        <v>5594.6841467824315</v>
      </c>
      <c r="AL117" s="79">
        <f t="shared" si="25"/>
        <v>1471.308165538686</v>
      </c>
      <c r="AM117" s="79">
        <f t="shared" si="26"/>
        <v>93.436078937278</v>
      </c>
      <c r="AN117" s="79">
        <f t="shared" si="27"/>
        <v>7159.428391258395</v>
      </c>
      <c r="AO117" s="77">
        <f t="shared" si="43"/>
        <v>524.1655999999999</v>
      </c>
      <c r="AP117" s="77">
        <f t="shared" si="28"/>
        <v>6637.650638199196</v>
      </c>
    </row>
    <row r="118" spans="1:42" ht="12" customHeight="1">
      <c r="A118" s="1">
        <v>118</v>
      </c>
      <c r="J118" s="13">
        <v>285</v>
      </c>
      <c r="K118" s="5">
        <f t="shared" si="31"/>
        <v>-1.197449181798445</v>
      </c>
      <c r="L118" s="5">
        <f t="shared" si="32"/>
        <v>1.342402172335594</v>
      </c>
      <c r="M118" s="5">
        <f t="shared" si="33"/>
        <v>-0.14495299053715038</v>
      </c>
      <c r="N118" s="5">
        <f t="shared" si="4"/>
        <v>-1.4432899320127035E-15</v>
      </c>
      <c r="O118" s="13">
        <f t="shared" si="34"/>
        <v>-319.19470145873254</v>
      </c>
      <c r="P118" s="13">
        <f t="shared" si="35"/>
        <v>85.52796248416075</v>
      </c>
      <c r="Q118" s="13">
        <f t="shared" si="36"/>
        <v>233.66673897457176</v>
      </c>
      <c r="R118" s="13">
        <f t="shared" si="29"/>
        <v>0</v>
      </c>
      <c r="S118" s="13">
        <f t="shared" si="16"/>
        <v>382.2194</v>
      </c>
      <c r="T118" s="13">
        <f t="shared" si="17"/>
        <v>114.8129</v>
      </c>
      <c r="U118" s="13">
        <f t="shared" si="18"/>
        <v>-33.8707</v>
      </c>
      <c r="V118" s="13">
        <f t="shared" si="19"/>
        <v>463.1616</v>
      </c>
      <c r="W118" s="13">
        <f t="shared" si="44"/>
        <v>-484.6348227937044</v>
      </c>
      <c r="X118" s="13">
        <f t="shared" si="45"/>
        <v>-543.3005832703884</v>
      </c>
      <c r="Y118" s="13">
        <f t="shared" si="46"/>
        <v>-2.8838682446804926E-14</v>
      </c>
      <c r="Z118" s="13">
        <f t="shared" si="23"/>
        <v>-1027.9354060640928</v>
      </c>
      <c r="AA118" s="57"/>
      <c r="AC118" s="5">
        <f t="shared" si="37"/>
        <v>-17.74982227867778</v>
      </c>
      <c r="AD118" s="5">
        <f t="shared" si="38"/>
        <v>12.182905182834816</v>
      </c>
      <c r="AE118" s="5">
        <f t="shared" si="39"/>
        <v>1.7046941717327084</v>
      </c>
      <c r="AF118" s="5">
        <f t="shared" si="11"/>
        <v>-3.8622229241102555</v>
      </c>
      <c r="AG118" s="13">
        <f t="shared" si="40"/>
        <v>-316.9179917478999</v>
      </c>
      <c r="AH118" s="13">
        <f t="shared" si="41"/>
        <v>85.6499709898443</v>
      </c>
      <c r="AI118" s="13">
        <f t="shared" si="42"/>
        <v>235.0000727205037</v>
      </c>
      <c r="AJ118" s="13">
        <f t="shared" si="30"/>
        <v>3.732052</v>
      </c>
      <c r="AK118" s="79">
        <f t="shared" si="24"/>
        <v>5625.238030440694</v>
      </c>
      <c r="AL118" s="79">
        <f t="shared" si="25"/>
        <v>1043.4654754818257</v>
      </c>
      <c r="AM118" s="79">
        <f t="shared" si="26"/>
        <v>400.60325432340534</v>
      </c>
      <c r="AN118" s="79">
        <f t="shared" si="27"/>
        <v>7069.306760245925</v>
      </c>
      <c r="AO118" s="77">
        <f t="shared" si="43"/>
        <v>434.0735</v>
      </c>
      <c r="AP118" s="77">
        <f t="shared" si="28"/>
        <v>6637.650638199196</v>
      </c>
    </row>
    <row r="119" spans="1:42" ht="12" customHeight="1">
      <c r="A119" s="1">
        <v>119</v>
      </c>
      <c r="J119" s="13">
        <v>290</v>
      </c>
      <c r="K119" s="5">
        <f t="shared" si="31"/>
        <v>-1.1180497193470615</v>
      </c>
      <c r="L119" s="5">
        <f t="shared" si="32"/>
        <v>1.3902548947266098</v>
      </c>
      <c r="M119" s="5">
        <f t="shared" si="33"/>
        <v>-0.27220517537955013</v>
      </c>
      <c r="N119" s="5">
        <f t="shared" si="4"/>
        <v>-1.887379141862766E-15</v>
      </c>
      <c r="O119" s="13">
        <f t="shared" si="34"/>
        <v>-310.525816156166</v>
      </c>
      <c r="P119" s="13">
        <f t="shared" si="35"/>
        <v>57.382851478557846</v>
      </c>
      <c r="Q119" s="13">
        <f t="shared" si="36"/>
        <v>253.14296467760818</v>
      </c>
      <c r="R119" s="13">
        <f t="shared" si="29"/>
        <v>0</v>
      </c>
      <c r="S119" s="13">
        <f t="shared" si="16"/>
        <v>347.1833</v>
      </c>
      <c r="T119" s="13">
        <f t="shared" si="17"/>
        <v>79.7768</v>
      </c>
      <c r="U119" s="13">
        <f t="shared" si="18"/>
        <v>-68.9068</v>
      </c>
      <c r="V119" s="13">
        <f t="shared" si="19"/>
        <v>358.0533</v>
      </c>
      <c r="W119" s="13">
        <f t="shared" si="44"/>
        <v>-473.5476892213285</v>
      </c>
      <c r="X119" s="13">
        <f t="shared" si="45"/>
        <v>-532.2134496980125</v>
      </c>
      <c r="Y119" s="13">
        <f t="shared" si="46"/>
        <v>11.08713357237596</v>
      </c>
      <c r="Z119" s="13">
        <f t="shared" si="23"/>
        <v>-994.674005346965</v>
      </c>
      <c r="AA119" s="57"/>
      <c r="AC119" s="5">
        <f t="shared" si="37"/>
        <v>-18.049617452990994</v>
      </c>
      <c r="AD119" s="5">
        <f t="shared" si="38"/>
        <v>11.27376103792714</v>
      </c>
      <c r="AE119" s="5">
        <f t="shared" si="39"/>
        <v>2.9590293611614245</v>
      </c>
      <c r="AF119" s="5">
        <f t="shared" si="11"/>
        <v>-3.81682705390243</v>
      </c>
      <c r="AG119" s="13">
        <f t="shared" si="40"/>
        <v>-308.3109387228124</v>
      </c>
      <c r="AH119" s="13">
        <f t="shared" si="41"/>
        <v>57.464710039868216</v>
      </c>
      <c r="AI119" s="13">
        <f t="shared" si="42"/>
        <v>254.5874323790496</v>
      </c>
      <c r="AJ119" s="13">
        <f t="shared" si="30"/>
        <v>3.7412037</v>
      </c>
      <c r="AK119" s="79">
        <f t="shared" si="24"/>
        <v>5564.894500519312</v>
      </c>
      <c r="AL119" s="79">
        <f t="shared" si="25"/>
        <v>647.8434091032468</v>
      </c>
      <c r="AM119" s="79">
        <f t="shared" si="26"/>
        <v>753.3316873923064</v>
      </c>
      <c r="AN119" s="79">
        <f t="shared" si="27"/>
        <v>6966.069597014865</v>
      </c>
      <c r="AO119" s="77">
        <f t="shared" si="43"/>
        <v>330.79249999999996</v>
      </c>
      <c r="AP119" s="77">
        <f t="shared" si="28"/>
        <v>6637.650638199196</v>
      </c>
    </row>
    <row r="120" spans="1:42" ht="12" customHeight="1">
      <c r="A120" s="1">
        <v>120</v>
      </c>
      <c r="J120" s="13">
        <v>295</v>
      </c>
      <c r="K120" s="5">
        <f t="shared" si="31"/>
        <v>-1.0301412234345686</v>
      </c>
      <c r="L120" s="5">
        <f t="shared" si="32"/>
        <v>1.427526937909899</v>
      </c>
      <c r="M120" s="5">
        <f t="shared" si="33"/>
        <v>-0.39738571447533144</v>
      </c>
      <c r="N120" s="5">
        <f>K120+L120+M120</f>
        <v>-1.1102230246251565E-15</v>
      </c>
      <c r="O120" s="13">
        <f t="shared" si="34"/>
        <v>-299.4936418920369</v>
      </c>
      <c r="P120" s="13">
        <f t="shared" si="35"/>
        <v>28.801022324489935</v>
      </c>
      <c r="Q120" s="13">
        <f t="shared" si="36"/>
        <v>270.6926195675468</v>
      </c>
      <c r="R120" s="13">
        <f t="shared" si="29"/>
        <v>0</v>
      </c>
      <c r="S120" s="13">
        <f t="shared" si="16"/>
        <v>308.5207</v>
      </c>
      <c r="T120" s="13">
        <f t="shared" si="17"/>
        <v>41.1142</v>
      </c>
      <c r="U120" s="13">
        <f t="shared" si="18"/>
        <v>-107.5694</v>
      </c>
      <c r="V120" s="13">
        <f t="shared" si="19"/>
        <v>242.0655</v>
      </c>
      <c r="W120" s="13">
        <f t="shared" si="44"/>
        <v>-452.386333541241</v>
      </c>
      <c r="X120" s="13">
        <f t="shared" si="45"/>
        <v>-511.05209401792496</v>
      </c>
      <c r="Y120" s="13">
        <f t="shared" si="46"/>
        <v>32.248489252463465</v>
      </c>
      <c r="Z120" s="13">
        <f t="shared" si="23"/>
        <v>-931.1899383067025</v>
      </c>
      <c r="AA120" s="57"/>
      <c r="AC120" s="5">
        <f t="shared" si="37"/>
        <v>-18.212044139829953</v>
      </c>
      <c r="AD120" s="5">
        <f t="shared" si="38"/>
        <v>10.278816764237801</v>
      </c>
      <c r="AE120" s="5">
        <f t="shared" si="39"/>
        <v>4.190844550440886</v>
      </c>
      <c r="AF120" s="5">
        <f>AC120+AD120+AE120</f>
        <v>-3.7423828251512656</v>
      </c>
      <c r="AG120" s="13">
        <f t="shared" si="40"/>
        <v>-297.3574532908098</v>
      </c>
      <c r="AH120" s="13">
        <f t="shared" si="41"/>
        <v>28.842107948347987</v>
      </c>
      <c r="AI120" s="13">
        <f t="shared" si="42"/>
        <v>272.2372279530963</v>
      </c>
      <c r="AJ120" s="13">
        <f t="shared" si="30"/>
        <v>3.7218826</v>
      </c>
      <c r="AK120" s="79">
        <f t="shared" si="24"/>
        <v>5415.487064639652</v>
      </c>
      <c r="AL120" s="79">
        <f t="shared" si="25"/>
        <v>296.4627426954356</v>
      </c>
      <c r="AM120" s="79">
        <f t="shared" si="26"/>
        <v>1140.9039031943669</v>
      </c>
      <c r="AN120" s="79">
        <f t="shared" si="27"/>
        <v>6852.8537105294545</v>
      </c>
      <c r="AO120" s="77">
        <f t="shared" si="43"/>
        <v>217.4604</v>
      </c>
      <c r="AP120" s="77">
        <f t="shared" si="28"/>
        <v>6637.650638199196</v>
      </c>
    </row>
    <row r="121" spans="1:42" ht="12" customHeight="1">
      <c r="A121" s="1">
        <v>121</v>
      </c>
      <c r="J121" s="13">
        <v>300</v>
      </c>
      <c r="K121" s="5">
        <f t="shared" si="31"/>
        <v>-0.9343927307954613</v>
      </c>
      <c r="L121" s="5">
        <f t="shared" si="32"/>
        <v>1.453934639131362</v>
      </c>
      <c r="M121" s="5">
        <f t="shared" si="33"/>
        <v>-0.519541908335902</v>
      </c>
      <c r="N121" s="5">
        <f>K121+L121+M121</f>
        <v>-1.3322676295501878E-15</v>
      </c>
      <c r="O121" s="13">
        <f t="shared" si="34"/>
        <v>-286.182140173904</v>
      </c>
      <c r="P121" s="13">
        <f t="shared" si="35"/>
        <v>4.048560300013691E-14</v>
      </c>
      <c r="Q121" s="13">
        <f t="shared" si="36"/>
        <v>286.18214017390403</v>
      </c>
      <c r="R121" s="13">
        <f t="shared" si="29"/>
        <v>0</v>
      </c>
      <c r="S121" s="13">
        <f t="shared" si="16"/>
        <v>267.4065</v>
      </c>
      <c r="T121" s="13">
        <f t="shared" si="17"/>
        <v>0</v>
      </c>
      <c r="U121" s="13">
        <f t="shared" si="18"/>
        <v>-148.6836</v>
      </c>
      <c r="V121" s="13">
        <f t="shared" si="19"/>
        <v>118.7229</v>
      </c>
      <c r="W121" s="13">
        <f t="shared" si="44"/>
        <v>-421.79373283761856</v>
      </c>
      <c r="X121" s="13">
        <f t="shared" si="45"/>
        <v>-480.45949331430285</v>
      </c>
      <c r="Y121" s="13">
        <f t="shared" si="46"/>
        <v>62.841089956085916</v>
      </c>
      <c r="Z121" s="13">
        <f t="shared" si="23"/>
        <v>-839.4121361958354</v>
      </c>
      <c r="AA121" s="57"/>
      <c r="AC121" s="5">
        <f t="shared" si="37"/>
        <v>-18.23586617403189</v>
      </c>
      <c r="AD121" s="5">
        <f t="shared" si="38"/>
        <v>9.205644488453364</v>
      </c>
      <c r="AE121" s="5">
        <f t="shared" si="39"/>
        <v>5.390764882190378</v>
      </c>
      <c r="AF121" s="5">
        <f>AC121+AD121+AE121</f>
        <v>-3.639456803388148</v>
      </c>
      <c r="AG121" s="13">
        <f t="shared" si="40"/>
        <v>-284.1408980899246</v>
      </c>
      <c r="AH121" s="13">
        <f t="shared" si="41"/>
        <v>4.054335707003726E-14</v>
      </c>
      <c r="AI121" s="13">
        <f t="shared" si="42"/>
        <v>287.8151338410875</v>
      </c>
      <c r="AJ121" s="13">
        <f t="shared" si="30"/>
        <v>3.6742358</v>
      </c>
      <c r="AK121" s="79">
        <f t="shared" si="24"/>
        <v>5181.555392137098</v>
      </c>
      <c r="AL121" s="79">
        <f t="shared" si="25"/>
        <v>3.7322773155518524E-13</v>
      </c>
      <c r="AM121" s="79">
        <f t="shared" si="26"/>
        <v>1551.5437160734582</v>
      </c>
      <c r="AN121" s="79">
        <f t="shared" si="27"/>
        <v>6733.099108210557</v>
      </c>
      <c r="AO121" s="77">
        <f t="shared" si="43"/>
        <v>97.52109999999999</v>
      </c>
      <c r="AP121" s="77">
        <f t="shared" si="28"/>
        <v>6637.650638199196</v>
      </c>
    </row>
    <row r="122" spans="1:42" ht="12" customHeight="1">
      <c r="A122" s="1">
        <v>122</v>
      </c>
      <c r="J122" s="13">
        <v>305</v>
      </c>
      <c r="K122" s="5">
        <f t="shared" si="31"/>
        <v>-0.831532945273244</v>
      </c>
      <c r="L122" s="5">
        <f t="shared" si="32"/>
        <v>1.469277019839297</v>
      </c>
      <c r="M122" s="5">
        <f t="shared" si="33"/>
        <v>-0.6377440745660543</v>
      </c>
      <c r="N122" s="5">
        <f>K122+L122+M122</f>
        <v>-1.2212453270876722E-15</v>
      </c>
      <c r="O122" s="13">
        <f t="shared" si="34"/>
        <v>-270.6926195675469</v>
      </c>
      <c r="P122" s="13">
        <f t="shared" si="35"/>
        <v>-28.801022324489853</v>
      </c>
      <c r="Q122" s="13">
        <f t="shared" si="36"/>
        <v>299.49364189203686</v>
      </c>
      <c r="R122" s="13">
        <f t="shared" si="29"/>
        <v>0</v>
      </c>
      <c r="S122" s="13">
        <f t="shared" si="16"/>
        <v>225.0898</v>
      </c>
      <c r="T122" s="13">
        <f t="shared" si="17"/>
        <v>-42.3167</v>
      </c>
      <c r="U122" s="13">
        <f t="shared" si="18"/>
        <v>-191.0003</v>
      </c>
      <c r="V122" s="13">
        <f t="shared" si="19"/>
        <v>-8.2272</v>
      </c>
      <c r="W122" s="13">
        <f t="shared" si="44"/>
        <v>-382.6994278022382</v>
      </c>
      <c r="X122" s="13">
        <f t="shared" si="45"/>
        <v>-441.36518827892246</v>
      </c>
      <c r="Y122" s="13">
        <f t="shared" si="46"/>
        <v>101.93539499146644</v>
      </c>
      <c r="Z122" s="13">
        <f t="shared" si="23"/>
        <v>-722.1292210896943</v>
      </c>
      <c r="AA122" s="57"/>
      <c r="AC122" s="5">
        <f t="shared" si="37"/>
        <v>-18.1209022555324</v>
      </c>
      <c r="AD122" s="5">
        <f t="shared" si="38"/>
        <v>8.06241169959168</v>
      </c>
      <c r="AE122" s="5">
        <f t="shared" si="39"/>
        <v>6.5496582381535715</v>
      </c>
      <c r="AF122" s="5">
        <f>AC122+AD122+AE122</f>
        <v>-3.5088323177871485</v>
      </c>
      <c r="AG122" s="13">
        <f t="shared" si="40"/>
        <v>-268.76185908561</v>
      </c>
      <c r="AH122" s="13">
        <f t="shared" si="41"/>
        <v>-28.842107948347902</v>
      </c>
      <c r="AI122" s="13">
        <f t="shared" si="42"/>
        <v>301.2025927730186</v>
      </c>
      <c r="AJ122" s="13">
        <f t="shared" si="30"/>
        <v>3.5986257</v>
      </c>
      <c r="AK122" s="79">
        <f t="shared" si="24"/>
        <v>4870.207378505512</v>
      </c>
      <c r="AL122" s="79">
        <f t="shared" si="25"/>
        <v>-232.5369485636463</v>
      </c>
      <c r="AM122" s="79">
        <f t="shared" si="26"/>
        <v>1972.7740431090165</v>
      </c>
      <c r="AN122" s="79">
        <f t="shared" si="27"/>
        <v>6610.444473050882</v>
      </c>
      <c r="AO122" s="77">
        <f t="shared" si="43"/>
        <v>-25.3816</v>
      </c>
      <c r="AP122" s="77">
        <f t="shared" si="28"/>
        <v>6637.650638199196</v>
      </c>
    </row>
    <row r="123" spans="1:42" ht="12" customHeight="1">
      <c r="A123" s="1">
        <v>123</v>
      </c>
      <c r="J123" s="13">
        <v>310</v>
      </c>
      <c r="K123" s="5">
        <f t="shared" si="31"/>
        <v>-0.722344691944177</v>
      </c>
      <c r="L123" s="5">
        <f t="shared" si="32"/>
        <v>1.4734373152525344</v>
      </c>
      <c r="M123" s="5">
        <f t="shared" si="33"/>
        <v>-0.7510926233083589</v>
      </c>
      <c r="N123" s="5">
        <f>K123+L123+M123</f>
        <v>-1.5543122344752192E-15</v>
      </c>
      <c r="O123" s="13">
        <f t="shared" si="34"/>
        <v>-253.1429646776083</v>
      </c>
      <c r="P123" s="13">
        <f t="shared" si="35"/>
        <v>-57.382851478557775</v>
      </c>
      <c r="Q123" s="13">
        <f t="shared" si="36"/>
        <v>310.5258161561659</v>
      </c>
      <c r="R123" s="13">
        <f t="shared" si="29"/>
        <v>0</v>
      </c>
      <c r="S123" s="13">
        <f t="shared" si="16"/>
        <v>182.8565</v>
      </c>
      <c r="T123" s="13">
        <f t="shared" si="17"/>
        <v>-84.55</v>
      </c>
      <c r="U123" s="13">
        <f t="shared" si="18"/>
        <v>-233.2336</v>
      </c>
      <c r="V123" s="13">
        <f t="shared" si="19"/>
        <v>-134.9271</v>
      </c>
      <c r="W123" s="13">
        <f t="shared" si="44"/>
        <v>-336.29127911092684</v>
      </c>
      <c r="X123" s="13">
        <f t="shared" si="45"/>
        <v>-394.957039587611</v>
      </c>
      <c r="Y123" s="13">
        <f t="shared" si="46"/>
        <v>148.3435436827779</v>
      </c>
      <c r="Z123" s="13">
        <f t="shared" si="23"/>
        <v>-582.9047750157599</v>
      </c>
      <c r="AA123" s="57"/>
      <c r="AC123" s="5">
        <f t="shared" si="37"/>
        <v>-17.868027329168363</v>
      </c>
      <c r="AD123" s="5">
        <f t="shared" si="38"/>
        <v>6.857819089478814</v>
      </c>
      <c r="AE123" s="5">
        <f t="shared" si="39"/>
        <v>7.658704740132653</v>
      </c>
      <c r="AF123" s="5">
        <f>AC123+AD123+AE123</f>
        <v>-3.3515034995568973</v>
      </c>
      <c r="AG123" s="13">
        <f t="shared" si="40"/>
        <v>-251.3373800508065</v>
      </c>
      <c r="AH123" s="13">
        <f t="shared" si="41"/>
        <v>-57.46471003986814</v>
      </c>
      <c r="AI123" s="13">
        <f t="shared" si="42"/>
        <v>312.29771810284876</v>
      </c>
      <c r="AJ123" s="13">
        <f t="shared" si="30"/>
        <v>3.495628</v>
      </c>
      <c r="AK123" s="79">
        <f t="shared" si="24"/>
        <v>4490.903175589386</v>
      </c>
      <c r="AL123" s="79">
        <f t="shared" si="25"/>
        <v>-394.0825854827726</v>
      </c>
      <c r="AM123" s="79">
        <f t="shared" si="26"/>
        <v>2391.796013966899</v>
      </c>
      <c r="AN123" s="79">
        <f t="shared" si="27"/>
        <v>6488.616604073512</v>
      </c>
      <c r="AO123" s="77">
        <f t="shared" si="43"/>
        <v>-147.5127</v>
      </c>
      <c r="AP123" s="77">
        <f t="shared" si="28"/>
        <v>6637.650638199196</v>
      </c>
    </row>
    <row r="124" spans="1:42" ht="12" customHeight="1">
      <c r="A124" s="1">
        <v>124</v>
      </c>
      <c r="J124" s="13">
        <v>315</v>
      </c>
      <c r="K124" s="5">
        <f t="shared" si="31"/>
        <v>-0.6076589593457637</v>
      </c>
      <c r="L124" s="5">
        <f t="shared" si="32"/>
        <v>1.4663838630109243</v>
      </c>
      <c r="M124" s="5">
        <f t="shared" si="33"/>
        <v>-0.8587249036651599</v>
      </c>
      <c r="N124" s="5">
        <f>K124+L124+M124</f>
        <v>0</v>
      </c>
      <c r="O124" s="13">
        <f t="shared" si="34"/>
        <v>-233.66673897457187</v>
      </c>
      <c r="P124" s="13">
        <f t="shared" si="35"/>
        <v>-85.52796248416053</v>
      </c>
      <c r="Q124" s="13">
        <f t="shared" si="36"/>
        <v>319.1947014587324</v>
      </c>
      <c r="R124" s="13">
        <f t="shared" si="29"/>
        <v>0</v>
      </c>
      <c r="S124" s="13">
        <f t="shared" si="16"/>
        <v>141.9897</v>
      </c>
      <c r="T124" s="13">
        <f t="shared" si="17"/>
        <v>-125.4168</v>
      </c>
      <c r="U124" s="13">
        <f t="shared" si="18"/>
        <v>-274.1004</v>
      </c>
      <c r="V124" s="13">
        <f t="shared" si="19"/>
        <v>-257.5275</v>
      </c>
      <c r="W124" s="13">
        <f t="shared" si="44"/>
        <v>-283.97937487801306</v>
      </c>
      <c r="X124" s="13">
        <f t="shared" si="45"/>
        <v>-342.64513535469814</v>
      </c>
      <c r="Y124" s="13">
        <f t="shared" si="46"/>
        <v>200.65544791569096</v>
      </c>
      <c r="Z124" s="13">
        <f t="shared" si="23"/>
        <v>-425.9690623170202</v>
      </c>
      <c r="AA124" s="57"/>
      <c r="AC124" s="5">
        <f t="shared" si="37"/>
        <v>-17.479165925819476</v>
      </c>
      <c r="AD124" s="5">
        <f t="shared" si="38"/>
        <v>5.601034335230635</v>
      </c>
      <c r="AE124" s="5">
        <f t="shared" si="39"/>
        <v>8.709463874586957</v>
      </c>
      <c r="AF124" s="5">
        <f>AC124+AD124+AE124</f>
        <v>-3.1686677160018846</v>
      </c>
      <c r="AG124" s="13">
        <f t="shared" si="40"/>
        <v>-232.00007179215694</v>
      </c>
      <c r="AH124" s="13">
        <f t="shared" si="41"/>
        <v>-85.64997098984408</v>
      </c>
      <c r="AI124" s="13">
        <f t="shared" si="42"/>
        <v>321.01606922739853</v>
      </c>
      <c r="AJ124" s="13">
        <f t="shared" si="30"/>
        <v>3.3660264</v>
      </c>
      <c r="AK124" s="79">
        <f t="shared" si="24"/>
        <v>4055.167749657142</v>
      </c>
      <c r="AL124" s="79">
        <f t="shared" si="25"/>
        <v>-479.72842832562446</v>
      </c>
      <c r="AM124" s="79">
        <f t="shared" si="26"/>
        <v>2795.8778580979333</v>
      </c>
      <c r="AN124" s="79">
        <f t="shared" si="27"/>
        <v>6371.31717942945</v>
      </c>
      <c r="AO124" s="77">
        <f t="shared" si="43"/>
        <v>-265.1619</v>
      </c>
      <c r="AP124" s="77">
        <f t="shared" si="28"/>
        <v>6637.650638199196</v>
      </c>
    </row>
    <row r="125" spans="1:42" ht="12" customHeight="1">
      <c r="A125" s="1">
        <v>125</v>
      </c>
      <c r="J125" s="13">
        <v>320</v>
      </c>
      <c r="K125" s="5">
        <f aca="true" t="shared" si="47" ref="K125:K136">$L$27*1.414214*SIN(($M$27+J125)/180*PI())</f>
        <v>-0.4883485751522201</v>
      </c>
      <c r="L125" s="5">
        <f aca="true" t="shared" si="48" ref="L125:L136">$L$28*1.414214*SIN(($M$28+J125)/180*PI())</f>
        <v>1.4481703441450156</v>
      </c>
      <c r="M125" s="5">
        <f aca="true" t="shared" si="49" ref="M125:M136">$L$29*1.414214*SIN(($M$29+J125)/180*PI())</f>
        <v>-0.9598217689927969</v>
      </c>
      <c r="N125" s="5">
        <f aca="true" t="shared" si="50" ref="N125:N136">K125+L125+M125</f>
        <v>-1.4432899320127035E-15</v>
      </c>
      <c r="O125" s="13">
        <f aca="true" t="shared" si="51" ref="O125:O136">$S$3*1.414214*SIN(($T$3+J125)/180*PI())</f>
        <v>-212.4121682961044</v>
      </c>
      <c r="P125" s="13">
        <f aca="true" t="shared" si="52" ref="P125:P136">$S$4*1.414214*SIN(($T$4+J125)/180*PI())</f>
        <v>-113.02215405206339</v>
      </c>
      <c r="Q125" s="13">
        <f aca="true" t="shared" si="53" ref="Q125:Q136">$S$5*1.414214*SIN(($T$5+J125)/180*PI())</f>
        <v>325.4343223481677</v>
      </c>
      <c r="R125" s="13">
        <f t="shared" si="29"/>
        <v>0</v>
      </c>
      <c r="S125" s="13">
        <f t="shared" si="16"/>
        <v>103.7312</v>
      </c>
      <c r="T125" s="13">
        <f t="shared" si="17"/>
        <v>-163.6753</v>
      </c>
      <c r="U125" s="13">
        <f t="shared" si="18"/>
        <v>-312.3589</v>
      </c>
      <c r="V125" s="13">
        <f t="shared" si="19"/>
        <v>-372.303</v>
      </c>
      <c r="W125" s="13">
        <f t="shared" si="44"/>
        <v>-227.3531858425149</v>
      </c>
      <c r="X125" s="13">
        <f t="shared" si="45"/>
        <v>-286.0189463191991</v>
      </c>
      <c r="Y125" s="13">
        <f t="shared" si="46"/>
        <v>257.2816369511901</v>
      </c>
      <c r="Z125" s="13">
        <f t="shared" si="23"/>
        <v>-256.09049521052395</v>
      </c>
      <c r="AA125" s="57"/>
      <c r="AC125" s="5">
        <f aca="true" t="shared" si="54" ref="AC125:AC136">$D$8*1.414214*SIN(($E$8+J125)/180*PI())</f>
        <v>-16.957277515566155</v>
      </c>
      <c r="AD125" s="5">
        <f aca="true" t="shared" si="55" ref="AD125:AD136">$D$9*1.414214*SIN(($E$9+J125)/180*PI())</f>
        <v>4.301622327694352</v>
      </c>
      <c r="AE125" s="5">
        <f aca="true" t="shared" si="56" ref="AE125:AE136">$D$10*1.414214*SIN(($E$10+J125)/180*PI())</f>
        <v>9.693938730037582</v>
      </c>
      <c r="AF125" s="5">
        <f aca="true" t="shared" si="57" ref="AF125:AF136">AC125+AD125+AE125</f>
        <v>-2.961716457834221</v>
      </c>
      <c r="AG125" s="13">
        <f aca="true" t="shared" si="58" ref="AG125:AG136">$D$2*1.414214*SIN(($E$2+J125)/180*PI())</f>
        <v>-210.89710290169566</v>
      </c>
      <c r="AH125" s="13">
        <f aca="true" t="shared" si="59" ref="AH125:AH136">$D$3*1.414214*SIN(($E$3+J125)/180*PI())</f>
        <v>-113.18338394372113</v>
      </c>
      <c r="AI125" s="13">
        <f aca="true" t="shared" si="60" ref="AI125:AI137">$D$4*1.414214*SIN(($E$4+J125)/180*PI())</f>
        <v>327.2912942303256</v>
      </c>
      <c r="AJ125" s="13">
        <f t="shared" si="30"/>
        <v>3.2108074</v>
      </c>
      <c r="AK125" s="79">
        <f t="shared" si="24"/>
        <v>3576.2407011329656</v>
      </c>
      <c r="AL125" s="79">
        <f t="shared" si="25"/>
        <v>-486.8721714963132</v>
      </c>
      <c r="AM125" s="79">
        <f t="shared" si="26"/>
        <v>3172.741753143479</v>
      </c>
      <c r="AN125" s="79">
        <f t="shared" si="27"/>
        <v>6262.1102827801315</v>
      </c>
      <c r="AO125" s="77">
        <f aca="true" t="shared" si="61" ref="AO125:AO136">V125+V204</f>
        <v>-374.7544</v>
      </c>
      <c r="AP125" s="77">
        <f t="shared" si="28"/>
        <v>6637.650638199196</v>
      </c>
    </row>
    <row r="126" spans="1:42" ht="12" customHeight="1">
      <c r="A126" s="1">
        <v>126</v>
      </c>
      <c r="J126" s="13">
        <v>325</v>
      </c>
      <c r="K126" s="5">
        <f t="shared" si="47"/>
        <v>-0.3653215634288338</v>
      </c>
      <c r="L126" s="5">
        <f t="shared" si="48"/>
        <v>1.4189353745310018</v>
      </c>
      <c r="M126" s="5">
        <f t="shared" si="49"/>
        <v>-1.0536138111021682</v>
      </c>
      <c r="N126" s="5">
        <f t="shared" si="50"/>
        <v>0</v>
      </c>
      <c r="O126" s="13">
        <f t="shared" si="51"/>
        <v>-189.54101275892967</v>
      </c>
      <c r="P126" s="13">
        <f t="shared" si="52"/>
        <v>-139.6561787829874</v>
      </c>
      <c r="Q126" s="13">
        <f t="shared" si="53"/>
        <v>329.197191541917</v>
      </c>
      <c r="R126" s="13">
        <f t="shared" si="29"/>
        <v>0</v>
      </c>
      <c r="S126" s="13">
        <f aca="true" t="shared" si="62" ref="S126:S137">ROUND((K126*O126),4)</f>
        <v>69.2434</v>
      </c>
      <c r="T126" s="13">
        <f aca="true" t="shared" si="63" ref="T126:T137">ROUND((L126*P126),4)</f>
        <v>-198.1631</v>
      </c>
      <c r="U126" s="13">
        <f aca="true" t="shared" si="64" ref="U126:U137">ROUND((M126*Q126),4)</f>
        <v>-346.8467</v>
      </c>
      <c r="V126" s="13">
        <f aca="true" t="shared" si="65" ref="V126:V137">ROUND((S126+T126+U126),4)</f>
        <v>-475.7664</v>
      </c>
      <c r="W126" s="13">
        <f t="shared" si="44"/>
        <v>-168.1332701040395</v>
      </c>
      <c r="X126" s="13">
        <f t="shared" si="45"/>
        <v>-226.79903058072418</v>
      </c>
      <c r="Y126" s="13">
        <f t="shared" si="46"/>
        <v>316.501552689665</v>
      </c>
      <c r="Z126" s="13">
        <f aca="true" t="shared" si="66" ref="Z126:Z136">W126+X126+Y126</f>
        <v>-78.43074799509867</v>
      </c>
      <c r="AA126" s="57"/>
      <c r="AC126" s="5">
        <f t="shared" si="54"/>
        <v>-16.30633398433526</v>
      </c>
      <c r="AD126" s="5">
        <f t="shared" si="55"/>
        <v>2.969472376853732</v>
      </c>
      <c r="AE126" s="5">
        <f t="shared" si="56"/>
        <v>10.604636858392368</v>
      </c>
      <c r="AF126" s="5">
        <f t="shared" si="57"/>
        <v>-2.732224749089161</v>
      </c>
      <c r="AG126" s="13">
        <f t="shared" si="58"/>
        <v>-188.18907971500005</v>
      </c>
      <c r="AH126" s="13">
        <f t="shared" si="59"/>
        <v>-139.85540300379054</v>
      </c>
      <c r="AI126" s="13">
        <f t="shared" si="60"/>
        <v>331.0756348602732</v>
      </c>
      <c r="AJ126" s="13">
        <f t="shared" si="30"/>
        <v>3.0311521</v>
      </c>
      <c r="AK126" s="79">
        <f aca="true" t="shared" si="67" ref="AK126:AK136">AC126*AG126</f>
        <v>3068.673986037483</v>
      </c>
      <c r="AL126" s="79">
        <f aca="true" t="shared" si="68" ref="AL126:AL136">AD126*AH126</f>
        <v>-415.29675597350246</v>
      </c>
      <c r="AM126" s="79">
        <f aca="true" t="shared" si="69" ref="AM126:AM136">AE126*AI126</f>
        <v>3510.9368803549064</v>
      </c>
      <c r="AN126" s="79">
        <f aca="true" t="shared" si="70" ref="AN126:AN136">AK126+AL126+AM126</f>
        <v>6164.314110418887</v>
      </c>
      <c r="AO126" s="77">
        <f t="shared" si="61"/>
        <v>-472.9602</v>
      </c>
      <c r="AP126" s="77">
        <f aca="true" t="shared" si="71" ref="AP126:AP136">$K$38+$L$38+$M$38</f>
        <v>6637.650638199196</v>
      </c>
    </row>
    <row r="127" spans="1:42" ht="12" customHeight="1">
      <c r="A127" s="1">
        <v>127</v>
      </c>
      <c r="J127" s="13">
        <v>330</v>
      </c>
      <c r="K127" s="5">
        <f t="shared" si="47"/>
        <v>-0.23951423402056427</v>
      </c>
      <c r="L127" s="5">
        <f t="shared" si="48"/>
        <v>1.3789014499402032</v>
      </c>
      <c r="M127" s="5">
        <f t="shared" si="49"/>
        <v>-1.139387215919639</v>
      </c>
      <c r="N127" s="5">
        <f t="shared" si="50"/>
        <v>0</v>
      </c>
      <c r="O127" s="13">
        <f t="shared" si="51"/>
        <v>-165.22733566666682</v>
      </c>
      <c r="P127" s="13">
        <f t="shared" si="52"/>
        <v>-165.22733566666668</v>
      </c>
      <c r="Q127" s="13">
        <f t="shared" si="53"/>
        <v>330.45467133333335</v>
      </c>
      <c r="R127" s="13">
        <f aca="true" t="shared" si="72" ref="R127:R136">ROUND((O127+P127+Q127),7)</f>
        <v>0</v>
      </c>
      <c r="S127" s="13">
        <f t="shared" si="62"/>
        <v>39.5743</v>
      </c>
      <c r="T127" s="13">
        <f t="shared" si="63"/>
        <v>-227.8322</v>
      </c>
      <c r="U127" s="13">
        <f t="shared" si="64"/>
        <v>-376.5158</v>
      </c>
      <c r="V127" s="13">
        <f t="shared" si="65"/>
        <v>-564.7737</v>
      </c>
      <c r="W127" s="13">
        <f t="shared" si="44"/>
        <v>-108.11899483557872</v>
      </c>
      <c r="X127" s="13">
        <f t="shared" si="45"/>
        <v>-166.78475531226334</v>
      </c>
      <c r="Y127" s="13">
        <f t="shared" si="46"/>
        <v>376.51582795812584</v>
      </c>
      <c r="Z127" s="13">
        <f t="shared" si="66"/>
        <v>101.61207781028378</v>
      </c>
      <c r="AA127" s="57"/>
      <c r="AC127" s="5">
        <f t="shared" si="54"/>
        <v>-15.531289405449918</v>
      </c>
      <c r="AD127" s="5">
        <f t="shared" si="55"/>
        <v>1.6147229482088172</v>
      </c>
      <c r="AE127" s="5">
        <f t="shared" si="56"/>
        <v>11.434627296999995</v>
      </c>
      <c r="AF127" s="5">
        <f t="shared" si="57"/>
        <v>-2.4819391602411063</v>
      </c>
      <c r="AG127" s="13">
        <f t="shared" si="58"/>
        <v>-164.04882400000014</v>
      </c>
      <c r="AH127" s="13">
        <f t="shared" si="59"/>
        <v>-165.46303800000004</v>
      </c>
      <c r="AI127" s="13">
        <f t="shared" si="60"/>
        <v>332.34029000000004</v>
      </c>
      <c r="AJ127" s="13">
        <f aca="true" t="shared" si="73" ref="AJ127:AJ136">ROUND((AG127+AH127+AI127),7)</f>
        <v>2.828428</v>
      </c>
      <c r="AK127" s="79">
        <f t="shared" si="67"/>
        <v>2547.8897621677206</v>
      </c>
      <c r="AL127" s="79">
        <f t="shared" si="68"/>
        <v>-267.17696453894763</v>
      </c>
      <c r="AM127" s="79">
        <f t="shared" si="69"/>
        <v>3800.1873519268947</v>
      </c>
      <c r="AN127" s="79">
        <f t="shared" si="70"/>
        <v>6080.900149555668</v>
      </c>
      <c r="AO127" s="77">
        <f t="shared" si="61"/>
        <v>-556.7951999999999</v>
      </c>
      <c r="AP127" s="77">
        <f t="shared" si="71"/>
        <v>6637.650638199196</v>
      </c>
    </row>
    <row r="128" spans="1:42" ht="12" customHeight="1">
      <c r="A128" s="1">
        <v>128</v>
      </c>
      <c r="J128" s="13">
        <v>335</v>
      </c>
      <c r="K128" s="5">
        <f t="shared" si="47"/>
        <v>-0.11188405666874962</v>
      </c>
      <c r="L128" s="5">
        <f t="shared" si="48"/>
        <v>1.3283732527118999</v>
      </c>
      <c r="M128" s="5">
        <f t="shared" si="49"/>
        <v>-1.2164891960431503</v>
      </c>
      <c r="N128" s="5">
        <f t="shared" si="50"/>
        <v>0</v>
      </c>
      <c r="O128" s="13">
        <f t="shared" si="51"/>
        <v>-139.6561787829874</v>
      </c>
      <c r="P128" s="13">
        <f t="shared" si="52"/>
        <v>-189.5410127589294</v>
      </c>
      <c r="Q128" s="13">
        <f t="shared" si="53"/>
        <v>329.197191541917</v>
      </c>
      <c r="R128" s="13">
        <f t="shared" si="72"/>
        <v>0</v>
      </c>
      <c r="S128" s="13">
        <f t="shared" si="62"/>
        <v>15.6253</v>
      </c>
      <c r="T128" s="13">
        <f t="shared" si="63"/>
        <v>-251.7812</v>
      </c>
      <c r="U128" s="13">
        <f t="shared" si="64"/>
        <v>-400.4648</v>
      </c>
      <c r="V128" s="13">
        <f t="shared" si="65"/>
        <v>-636.6207</v>
      </c>
      <c r="W128" s="13">
        <f t="shared" si="44"/>
        <v>-49.13386342247564</v>
      </c>
      <c r="X128" s="13">
        <f t="shared" si="45"/>
        <v>-107.79962389916037</v>
      </c>
      <c r="Y128" s="13">
        <f t="shared" si="46"/>
        <v>435.50095937122904</v>
      </c>
      <c r="Z128" s="13">
        <f t="shared" si="66"/>
        <v>278.56747204959305</v>
      </c>
      <c r="AA128" s="57"/>
      <c r="AC128" s="5">
        <f t="shared" si="54"/>
        <v>-14.638042336140154</v>
      </c>
      <c r="AD128" s="5">
        <f t="shared" si="55"/>
        <v>0.24768450293166017</v>
      </c>
      <c r="AE128" s="5">
        <f t="shared" si="56"/>
        <v>12.17759331746073</v>
      </c>
      <c r="AF128" s="5">
        <f t="shared" si="57"/>
        <v>-2.2127645157477644</v>
      </c>
      <c r="AG128" s="13">
        <f t="shared" si="58"/>
        <v>-138.6600576789718</v>
      </c>
      <c r="AH128" s="13">
        <f t="shared" si="59"/>
        <v>-189.81139936771535</v>
      </c>
      <c r="AI128" s="13">
        <f t="shared" si="60"/>
        <v>331.0756348602732</v>
      </c>
      <c r="AJ128" s="13">
        <f t="shared" si="73"/>
        <v>2.6041778</v>
      </c>
      <c r="AK128" s="79">
        <f t="shared" si="67"/>
        <v>2029.711794636425</v>
      </c>
      <c r="AL128" s="79">
        <f t="shared" si="68"/>
        <v>-47.01334210315541</v>
      </c>
      <c r="AM128" s="79">
        <f t="shared" si="69"/>
        <v>4031.704438648532</v>
      </c>
      <c r="AN128" s="79">
        <f t="shared" si="70"/>
        <v>6014.402891181801</v>
      </c>
      <c r="AO128" s="77">
        <f t="shared" si="61"/>
        <v>-623.7124</v>
      </c>
      <c r="AP128" s="77">
        <f t="shared" si="71"/>
        <v>6637.650638199196</v>
      </c>
    </row>
    <row r="129" spans="1:42" ht="12" customHeight="1">
      <c r="A129" s="1">
        <v>129</v>
      </c>
      <c r="J129" s="13">
        <v>340</v>
      </c>
      <c r="K129" s="5">
        <f t="shared" si="47"/>
        <v>0.016597625911753417</v>
      </c>
      <c r="L129" s="5">
        <f t="shared" si="48"/>
        <v>1.2677353329367604</v>
      </c>
      <c r="M129" s="5">
        <f t="shared" si="49"/>
        <v>-1.2843329588485137</v>
      </c>
      <c r="N129" s="5">
        <f t="shared" si="50"/>
        <v>0</v>
      </c>
      <c r="O129" s="13">
        <f t="shared" si="51"/>
        <v>-113.02215405206366</v>
      </c>
      <c r="P129" s="13">
        <f t="shared" si="52"/>
        <v>-212.41216829610426</v>
      </c>
      <c r="Q129" s="13">
        <f t="shared" si="53"/>
        <v>325.43432234816777</v>
      </c>
      <c r="R129" s="13">
        <f t="shared" si="72"/>
        <v>0</v>
      </c>
      <c r="S129" s="13">
        <f t="shared" si="62"/>
        <v>-1.8759</v>
      </c>
      <c r="T129" s="13">
        <f t="shared" si="63"/>
        <v>-269.2824</v>
      </c>
      <c r="U129" s="13">
        <f t="shared" si="64"/>
        <v>-417.966</v>
      </c>
      <c r="V129" s="13">
        <f t="shared" si="65"/>
        <v>-689.1243</v>
      </c>
      <c r="W129" s="13">
        <f t="shared" si="44"/>
        <v>7.029890765198678</v>
      </c>
      <c r="X129" s="13">
        <f t="shared" si="45"/>
        <v>-51.63586971148538</v>
      </c>
      <c r="Y129" s="13">
        <f t="shared" si="46"/>
        <v>491.6647135589038</v>
      </c>
      <c r="Z129" s="13">
        <f t="shared" si="66"/>
        <v>447.0587346126171</v>
      </c>
      <c r="AA129" s="57"/>
      <c r="AC129" s="5">
        <f t="shared" si="54"/>
        <v>-13.633390925960732</v>
      </c>
      <c r="AD129" s="5">
        <f t="shared" si="55"/>
        <v>-1.1212389709687989</v>
      </c>
      <c r="AE129" s="5">
        <f t="shared" si="56"/>
        <v>12.827880499743681</v>
      </c>
      <c r="AF129" s="5">
        <f t="shared" si="57"/>
        <v>-1.9267493971858496</v>
      </c>
      <c r="AG129" s="13">
        <f t="shared" si="58"/>
        <v>-112.21600459377504</v>
      </c>
      <c r="AH129" s="13">
        <f t="shared" si="59"/>
        <v>-212.71518137498603</v>
      </c>
      <c r="AI129" s="13">
        <f t="shared" si="60"/>
        <v>327.29129423032566</v>
      </c>
      <c r="AJ129" s="13">
        <f t="shared" si="73"/>
        <v>2.3601083</v>
      </c>
      <c r="AK129" s="79">
        <f t="shared" si="67"/>
        <v>1529.8846587763405</v>
      </c>
      <c r="AL129" s="79">
        <f t="shared" si="68"/>
        <v>238.50455107433075</v>
      </c>
      <c r="AM129" s="79">
        <f t="shared" si="69"/>
        <v>4198.453610993066</v>
      </c>
      <c r="AN129" s="79">
        <f t="shared" si="70"/>
        <v>5966.842820843737</v>
      </c>
      <c r="AO129" s="77">
        <f t="shared" si="61"/>
        <v>-671.6782</v>
      </c>
      <c r="AP129" s="77">
        <f t="shared" si="71"/>
        <v>6637.650638199196</v>
      </c>
    </row>
    <row r="130" spans="1:42" ht="12" customHeight="1">
      <c r="A130" s="1">
        <v>130</v>
      </c>
      <c r="J130" s="13">
        <v>345</v>
      </c>
      <c r="K130" s="5">
        <f t="shared" si="47"/>
        <v>0.14495299053715138</v>
      </c>
      <c r="L130" s="5">
        <f t="shared" si="48"/>
        <v>1.1974491817984465</v>
      </c>
      <c r="M130" s="5">
        <f t="shared" si="49"/>
        <v>-1.342402172335597</v>
      </c>
      <c r="N130" s="5">
        <f t="shared" si="50"/>
        <v>0</v>
      </c>
      <c r="O130" s="13">
        <f t="shared" si="51"/>
        <v>-85.52796248416065</v>
      </c>
      <c r="P130" s="13">
        <f t="shared" si="52"/>
        <v>-233.66673897457176</v>
      </c>
      <c r="Q130" s="13">
        <f t="shared" si="53"/>
        <v>319.19470145873254</v>
      </c>
      <c r="R130" s="13">
        <f t="shared" si="72"/>
        <v>0</v>
      </c>
      <c r="S130" s="13">
        <f t="shared" si="62"/>
        <v>-12.3975</v>
      </c>
      <c r="T130" s="13">
        <f t="shared" si="63"/>
        <v>-279.804</v>
      </c>
      <c r="U130" s="13">
        <f t="shared" si="64"/>
        <v>-428.4877</v>
      </c>
      <c r="V130" s="13">
        <f t="shared" si="65"/>
        <v>-720.6892</v>
      </c>
      <c r="W130" s="13">
        <f t="shared" si="44"/>
        <v>58.665760476684895</v>
      </c>
      <c r="X130" s="13">
        <f t="shared" si="45"/>
        <v>-1.0210065810825142E-13</v>
      </c>
      <c r="Y130" s="13">
        <f t="shared" si="46"/>
        <v>543.3005832703894</v>
      </c>
      <c r="Z130" s="13">
        <f t="shared" si="66"/>
        <v>601.9663437470742</v>
      </c>
      <c r="AA130" s="57"/>
      <c r="AC130" s="5">
        <f t="shared" si="54"/>
        <v>-12.524981178768243</v>
      </c>
      <c r="AD130" s="5">
        <f t="shared" si="55"/>
        <v>-2.481629139277591</v>
      </c>
      <c r="AE130" s="5">
        <f t="shared" si="56"/>
        <v>13.380539765737574</v>
      </c>
      <c r="AF130" s="5">
        <f t="shared" si="57"/>
        <v>-1.62607055230826</v>
      </c>
      <c r="AG130" s="13">
        <f t="shared" si="58"/>
        <v>-84.91791995574296</v>
      </c>
      <c r="AH130" s="13">
        <f t="shared" si="59"/>
        <v>-234.0000724110548</v>
      </c>
      <c r="AI130" s="13">
        <f t="shared" si="60"/>
        <v>321.01606922739865</v>
      </c>
      <c r="AJ130" s="13">
        <f t="shared" si="73"/>
        <v>2.0980769</v>
      </c>
      <c r="AK130" s="79">
        <f t="shared" si="67"/>
        <v>1063.5953491858288</v>
      </c>
      <c r="AL130" s="79">
        <f t="shared" si="68"/>
        <v>580.7013982883399</v>
      </c>
      <c r="AM130" s="79">
        <f t="shared" si="69"/>
        <v>4295.368279737973</v>
      </c>
      <c r="AN130" s="79">
        <f t="shared" si="70"/>
        <v>5939.665027212142</v>
      </c>
      <c r="AO130" s="77">
        <f t="shared" si="61"/>
        <v>-699.2356</v>
      </c>
      <c r="AP130" s="77">
        <f t="shared" si="71"/>
        <v>6637.650638199196</v>
      </c>
    </row>
    <row r="131" spans="1:42" ht="12" customHeight="1">
      <c r="A131" s="1">
        <v>131</v>
      </c>
      <c r="J131" s="13">
        <v>350</v>
      </c>
      <c r="K131" s="5">
        <f t="shared" si="47"/>
        <v>0.272205175379549</v>
      </c>
      <c r="L131" s="5">
        <f t="shared" si="48"/>
        <v>1.1180497193470633</v>
      </c>
      <c r="M131" s="5">
        <f t="shared" si="49"/>
        <v>-1.390254894726612</v>
      </c>
      <c r="N131" s="5">
        <f t="shared" si="50"/>
        <v>0</v>
      </c>
      <c r="O131" s="13">
        <f t="shared" si="51"/>
        <v>-57.38285147855776</v>
      </c>
      <c r="P131" s="13">
        <f t="shared" si="52"/>
        <v>-253.14296467760818</v>
      </c>
      <c r="Q131" s="13">
        <f t="shared" si="53"/>
        <v>310.5258161561661</v>
      </c>
      <c r="R131" s="13">
        <f t="shared" si="72"/>
        <v>0</v>
      </c>
      <c r="S131" s="13">
        <f t="shared" si="62"/>
        <v>-15.6199</v>
      </c>
      <c r="T131" s="13">
        <f t="shared" si="63"/>
        <v>-283.0264</v>
      </c>
      <c r="U131" s="13">
        <f t="shared" si="64"/>
        <v>-431.71</v>
      </c>
      <c r="V131" s="13">
        <f t="shared" si="65"/>
        <v>-730.3563</v>
      </c>
      <c r="W131" s="13">
        <f t="shared" si="44"/>
        <v>104.20481593980712</v>
      </c>
      <c r="X131" s="13">
        <f t="shared" si="45"/>
        <v>45.53905546312274</v>
      </c>
      <c r="Y131" s="13">
        <f t="shared" si="46"/>
        <v>588.8396387335121</v>
      </c>
      <c r="Z131" s="13">
        <f t="shared" si="66"/>
        <v>738.5835101364419</v>
      </c>
      <c r="AA131" s="57"/>
      <c r="AC131" s="5">
        <f t="shared" si="54"/>
        <v>-11.321248762014921</v>
      </c>
      <c r="AD131" s="5">
        <f t="shared" si="55"/>
        <v>-3.8231326113878303</v>
      </c>
      <c r="AE131" s="5">
        <f t="shared" si="56"/>
        <v>13.83136504472339</v>
      </c>
      <c r="AF131" s="5">
        <f t="shared" si="57"/>
        <v>-1.3130163286793621</v>
      </c>
      <c r="AG131" s="13">
        <f t="shared" si="58"/>
        <v>-56.973558672005986</v>
      </c>
      <c r="AH131" s="13">
        <f t="shared" si="59"/>
        <v>-253.50408160296857</v>
      </c>
      <c r="AI131" s="13">
        <f t="shared" si="60"/>
        <v>312.29771810284893</v>
      </c>
      <c r="AJ131" s="13">
        <f t="shared" si="73"/>
        <v>1.8200778</v>
      </c>
      <c r="AK131" s="79">
        <f t="shared" si="67"/>
        <v>645.0118305830323</v>
      </c>
      <c r="AL131" s="79">
        <f t="shared" si="68"/>
        <v>969.1797214962309</v>
      </c>
      <c r="AM131" s="79">
        <f t="shared" si="69"/>
        <v>4319.503741714623</v>
      </c>
      <c r="AN131" s="79">
        <f t="shared" si="70"/>
        <v>5933.695293793886</v>
      </c>
      <c r="AO131" s="77">
        <f t="shared" si="61"/>
        <v>-705.547</v>
      </c>
      <c r="AP131" s="77">
        <f t="shared" si="71"/>
        <v>6637.650638199196</v>
      </c>
    </row>
    <row r="132" spans="10:42" ht="12" customHeight="1">
      <c r="J132" s="40">
        <v>355</v>
      </c>
      <c r="K132" s="41">
        <f t="shared" si="47"/>
        <v>0.3973857144753309</v>
      </c>
      <c r="L132" s="41">
        <f t="shared" si="48"/>
        <v>1.0301412234345704</v>
      </c>
      <c r="M132" s="41">
        <f t="shared" si="49"/>
        <v>-1.4275269379099014</v>
      </c>
      <c r="N132" s="41">
        <f t="shared" si="50"/>
        <v>0</v>
      </c>
      <c r="O132" s="40">
        <f t="shared" si="51"/>
        <v>-28.80102232448998</v>
      </c>
      <c r="P132" s="40">
        <f t="shared" si="52"/>
        <v>-270.6926195675468</v>
      </c>
      <c r="Q132" s="40">
        <f t="shared" si="53"/>
        <v>299.4936418920369</v>
      </c>
      <c r="R132" s="40">
        <f t="shared" si="72"/>
        <v>0</v>
      </c>
      <c r="S132" s="13">
        <f t="shared" si="62"/>
        <v>-11.4451</v>
      </c>
      <c r="T132" s="13">
        <f t="shared" si="63"/>
        <v>-278.8516</v>
      </c>
      <c r="U132" s="13">
        <f t="shared" si="64"/>
        <v>-427.5352</v>
      </c>
      <c r="V132" s="13">
        <f t="shared" si="65"/>
        <v>-717.8319</v>
      </c>
      <c r="W132" s="13">
        <f t="shared" si="44"/>
        <v>142.26337599819445</v>
      </c>
      <c r="X132" s="13">
        <f t="shared" si="45"/>
        <v>83.59761552151014</v>
      </c>
      <c r="Y132" s="13">
        <f t="shared" si="46"/>
        <v>626.8981987918997</v>
      </c>
      <c r="Z132" s="13">
        <f t="shared" si="66"/>
        <v>852.7591903116044</v>
      </c>
      <c r="AA132" s="57"/>
      <c r="AC132" s="5">
        <f t="shared" si="54"/>
        <v>-10.03135480622576</v>
      </c>
      <c r="AD132" s="5">
        <f t="shared" si="55"/>
        <v>-5.135539735854828</v>
      </c>
      <c r="AE132" s="5">
        <f t="shared" si="56"/>
        <v>14.176925284112313</v>
      </c>
      <c r="AF132" s="41">
        <f t="shared" si="57"/>
        <v>-0.9899692579682746</v>
      </c>
      <c r="AG132" s="13">
        <f t="shared" si="58"/>
        <v>-28.595594205199752</v>
      </c>
      <c r="AH132" s="13">
        <f t="shared" si="59"/>
        <v>-271.0787716639342</v>
      </c>
      <c r="AI132" s="13">
        <f t="shared" si="60"/>
        <v>301.20259277301864</v>
      </c>
      <c r="AJ132" s="40">
        <f t="shared" si="73"/>
        <v>1.5282269</v>
      </c>
      <c r="AK132" s="88">
        <f t="shared" si="67"/>
        <v>286.852551367212</v>
      </c>
      <c r="AL132" s="88">
        <f t="shared" si="68"/>
        <v>1392.1358034268521</v>
      </c>
      <c r="AM132" s="88">
        <f t="shared" si="69"/>
        <v>4270.126653123993</v>
      </c>
      <c r="AN132" s="88">
        <f t="shared" si="70"/>
        <v>5949.115007918057</v>
      </c>
      <c r="AO132" s="77">
        <f t="shared" si="61"/>
        <v>-690.4206</v>
      </c>
      <c r="AP132" s="77">
        <f t="shared" si="71"/>
        <v>6637.650638199196</v>
      </c>
    </row>
    <row r="133" spans="10:42" ht="12" customHeight="1">
      <c r="J133" s="13">
        <v>360</v>
      </c>
      <c r="K133" s="5">
        <f t="shared" si="47"/>
        <v>0.5195419083359006</v>
      </c>
      <c r="L133" s="5">
        <f t="shared" si="48"/>
        <v>0.9343927307954634</v>
      </c>
      <c r="M133" s="5">
        <f t="shared" si="49"/>
        <v>-1.453934639131364</v>
      </c>
      <c r="N133" s="5">
        <f t="shared" si="50"/>
        <v>0</v>
      </c>
      <c r="O133" s="13">
        <f t="shared" si="51"/>
        <v>-8.097120600027383E-14</v>
      </c>
      <c r="P133" s="13">
        <f t="shared" si="52"/>
        <v>-286.18214017390386</v>
      </c>
      <c r="Q133" s="13">
        <f t="shared" si="53"/>
        <v>286.18214017390414</v>
      </c>
      <c r="R133" s="13">
        <f t="shared" si="72"/>
        <v>0</v>
      </c>
      <c r="S133" s="13">
        <f t="shared" si="62"/>
        <v>0</v>
      </c>
      <c r="T133" s="13">
        <f t="shared" si="63"/>
        <v>-267.4065</v>
      </c>
      <c r="U133" s="13">
        <f t="shared" si="64"/>
        <v>-416.0901</v>
      </c>
      <c r="V133" s="13">
        <f t="shared" si="65"/>
        <v>-683.4966</v>
      </c>
      <c r="W133" s="42">
        <f t="shared" si="44"/>
        <v>171.6850505630329</v>
      </c>
      <c r="X133" s="42">
        <f t="shared" si="45"/>
        <v>113.01929008634878</v>
      </c>
      <c r="Y133" s="42">
        <f t="shared" si="46"/>
        <v>656.3198733567382</v>
      </c>
      <c r="Z133" s="42">
        <f t="shared" si="66"/>
        <v>941.0242140061198</v>
      </c>
      <c r="AA133" s="58"/>
      <c r="AC133" s="48">
        <f t="shared" si="54"/>
        <v>-8.665116183263581</v>
      </c>
      <c r="AD133" s="48">
        <f t="shared" si="55"/>
        <v>-6.408862302008283</v>
      </c>
      <c r="AE133" s="48">
        <f t="shared" si="56"/>
        <v>14.414590561827602</v>
      </c>
      <c r="AF133" s="5">
        <f t="shared" si="57"/>
        <v>-0.6593879234442639</v>
      </c>
      <c r="AG133" s="13">
        <f t="shared" si="58"/>
        <v>-8.039366530127045E-14</v>
      </c>
      <c r="AH133" s="13">
        <f t="shared" si="59"/>
        <v>-286.5903885906998</v>
      </c>
      <c r="AI133" s="13">
        <f t="shared" si="60"/>
        <v>287.81513384108763</v>
      </c>
      <c r="AJ133" s="13">
        <f t="shared" si="73"/>
        <v>1.2247453</v>
      </c>
      <c r="AK133" s="79">
        <f t="shared" si="67"/>
        <v>6.966204502339145E-13</v>
      </c>
      <c r="AL133" s="79">
        <f t="shared" si="68"/>
        <v>1836.7183375568407</v>
      </c>
      <c r="AM133" s="79">
        <f t="shared" si="69"/>
        <v>4148.73731181689</v>
      </c>
      <c r="AN133" s="79">
        <f t="shared" si="70"/>
        <v>5985.455649373731</v>
      </c>
      <c r="AO133" s="89">
        <f t="shared" si="61"/>
        <v>-654.3163</v>
      </c>
      <c r="AP133" s="77">
        <f t="shared" si="71"/>
        <v>6637.650638199196</v>
      </c>
    </row>
    <row r="134" spans="10:42" ht="12" customHeight="1">
      <c r="J134" s="13">
        <v>365</v>
      </c>
      <c r="K134" s="5">
        <f t="shared" si="47"/>
        <v>0.6377440745660541</v>
      </c>
      <c r="L134" s="5">
        <f t="shared" si="48"/>
        <v>0.8315329452732462</v>
      </c>
      <c r="M134" s="5">
        <f t="shared" si="49"/>
        <v>-1.4692770198392986</v>
      </c>
      <c r="N134" s="5">
        <f t="shared" si="50"/>
        <v>1.7763568394002505E-15</v>
      </c>
      <c r="O134" s="13">
        <f t="shared" si="51"/>
        <v>28.80102232448982</v>
      </c>
      <c r="P134" s="13">
        <f t="shared" si="52"/>
        <v>-299.4936418920368</v>
      </c>
      <c r="Q134" s="13">
        <f t="shared" si="53"/>
        <v>270.6926195675468</v>
      </c>
      <c r="R134" s="13">
        <f t="shared" si="72"/>
        <v>0</v>
      </c>
      <c r="S134" s="13">
        <f t="shared" si="62"/>
        <v>18.3677</v>
      </c>
      <c r="T134" s="13">
        <f t="shared" si="63"/>
        <v>-249.0388</v>
      </c>
      <c r="U134" s="13">
        <f t="shared" si="64"/>
        <v>-397.7224</v>
      </c>
      <c r="V134" s="13">
        <f t="shared" si="65"/>
        <v>-628.3935</v>
      </c>
      <c r="W134" s="13">
        <f t="shared" si="44"/>
        <v>191.5758769407559</v>
      </c>
      <c r="X134" s="13">
        <f t="shared" si="45"/>
        <v>132.9101164640716</v>
      </c>
      <c r="Y134" s="13">
        <f t="shared" si="46"/>
        <v>676.2106997344603</v>
      </c>
      <c r="Z134" s="13">
        <f t="shared" si="66"/>
        <v>1000.6966931392877</v>
      </c>
      <c r="AA134" s="57"/>
      <c r="AC134" s="5">
        <f t="shared" si="54"/>
        <v>-7.232930794006564</v>
      </c>
      <c r="AD134" s="5">
        <f t="shared" si="55"/>
        <v>-7.633409556266606</v>
      </c>
      <c r="AE134" s="5">
        <f t="shared" si="56"/>
        <v>14.542552101599634</v>
      </c>
      <c r="AF134" s="5">
        <f t="shared" si="57"/>
        <v>-0.3237882486735355</v>
      </c>
      <c r="AG134" s="13">
        <f t="shared" si="58"/>
        <v>28.595594205199593</v>
      </c>
      <c r="AH134" s="13">
        <f t="shared" si="59"/>
        <v>-299.9208796122823</v>
      </c>
      <c r="AI134" s="13">
        <f t="shared" si="60"/>
        <v>272.23722795309624</v>
      </c>
      <c r="AJ134" s="13">
        <f t="shared" si="73"/>
        <v>0.9119425</v>
      </c>
      <c r="AK134" s="79">
        <f t="shared" si="67"/>
        <v>-206.82995389970378</v>
      </c>
      <c r="AL134" s="79">
        <f t="shared" si="68"/>
        <v>2289.418908556282</v>
      </c>
      <c r="AM134" s="79">
        <f t="shared" si="69"/>
        <v>3959.0240715029586</v>
      </c>
      <c r="AN134" s="79">
        <f t="shared" si="70"/>
        <v>6041.613026159537</v>
      </c>
      <c r="AO134" s="77">
        <f t="shared" si="61"/>
        <v>-598.3309</v>
      </c>
      <c r="AP134" s="77">
        <f t="shared" si="71"/>
        <v>6637.650638199196</v>
      </c>
    </row>
    <row r="135" spans="10:42" ht="12" customHeight="1">
      <c r="J135" s="13">
        <v>370</v>
      </c>
      <c r="K135" s="5">
        <f t="shared" si="47"/>
        <v>0.751092623308358</v>
      </c>
      <c r="L135" s="5">
        <f t="shared" si="48"/>
        <v>0.7223446919441795</v>
      </c>
      <c r="M135" s="5">
        <f t="shared" si="49"/>
        <v>-1.4734373152525355</v>
      </c>
      <c r="N135" s="5">
        <f t="shared" si="50"/>
        <v>1.9984014443252818E-15</v>
      </c>
      <c r="O135" s="13">
        <f t="shared" si="51"/>
        <v>57.382851478557605</v>
      </c>
      <c r="P135" s="13">
        <f t="shared" si="52"/>
        <v>-310.5258161561659</v>
      </c>
      <c r="Q135" s="13">
        <f t="shared" si="53"/>
        <v>253.14296467760812</v>
      </c>
      <c r="R135" s="13">
        <f t="shared" si="72"/>
        <v>0</v>
      </c>
      <c r="S135" s="13">
        <f t="shared" si="62"/>
        <v>43.0998</v>
      </c>
      <c r="T135" s="13">
        <f t="shared" si="63"/>
        <v>-224.3067</v>
      </c>
      <c r="U135" s="13">
        <f t="shared" si="64"/>
        <v>-372.9903</v>
      </c>
      <c r="V135" s="13">
        <f t="shared" si="65"/>
        <v>-554.1972</v>
      </c>
      <c r="W135" s="13">
        <f t="shared" si="44"/>
        <v>201.33148243711938</v>
      </c>
      <c r="X135" s="13">
        <f t="shared" si="45"/>
        <v>142.66572196043518</v>
      </c>
      <c r="Y135" s="13">
        <f t="shared" si="46"/>
        <v>685.9663052308238</v>
      </c>
      <c r="Z135" s="13">
        <f t="shared" si="66"/>
        <v>1029.9635096283782</v>
      </c>
      <c r="AA135" s="57"/>
      <c r="AC135" s="5">
        <f t="shared" si="54"/>
        <v>-5.745698434044136</v>
      </c>
      <c r="AD135" s="5">
        <f t="shared" si="55"/>
        <v>-8.799861954623024</v>
      </c>
      <c r="AE135" s="5">
        <f t="shared" si="56"/>
        <v>14.559836038845452</v>
      </c>
      <c r="AF135" s="5">
        <f t="shared" si="57"/>
        <v>0.01427565017829302</v>
      </c>
      <c r="AG135" s="13">
        <f t="shared" si="58"/>
        <v>56.97355867200583</v>
      </c>
      <c r="AH135" s="13">
        <f t="shared" si="59"/>
        <v>-310.96879164283666</v>
      </c>
      <c r="AI135" s="13">
        <f t="shared" si="60"/>
        <v>254.58743237904955</v>
      </c>
      <c r="AJ135" s="13">
        <f t="shared" si="73"/>
        <v>0.5921994</v>
      </c>
      <c r="AK135" s="79">
        <f t="shared" si="67"/>
        <v>-327.3528868436656</v>
      </c>
      <c r="AL135" s="79">
        <f t="shared" si="68"/>
        <v>2736.4824386528926</v>
      </c>
      <c r="AM135" s="79">
        <f t="shared" si="69"/>
        <v>3706.7512729896152</v>
      </c>
      <c r="AN135" s="79">
        <f t="shared" si="70"/>
        <v>6115.880824798842</v>
      </c>
      <c r="AO135" s="77">
        <f t="shared" si="61"/>
        <v>-524.1655</v>
      </c>
      <c r="AP135" s="77">
        <f t="shared" si="71"/>
        <v>6637.650638199196</v>
      </c>
    </row>
    <row r="136" spans="10:42" ht="12" customHeight="1">
      <c r="J136" s="13">
        <v>375</v>
      </c>
      <c r="K136" s="5">
        <f t="shared" si="47"/>
        <v>0.8587249036651596</v>
      </c>
      <c r="L136" s="5">
        <f t="shared" si="48"/>
        <v>0.6076589593457675</v>
      </c>
      <c r="M136" s="5">
        <f t="shared" si="49"/>
        <v>-1.4663838630109252</v>
      </c>
      <c r="N136" s="5">
        <f t="shared" si="50"/>
        <v>1.9984014443252818E-15</v>
      </c>
      <c r="O136" s="13">
        <f t="shared" si="51"/>
        <v>85.52796248416078</v>
      </c>
      <c r="P136" s="13">
        <f t="shared" si="52"/>
        <v>-319.1947014587325</v>
      </c>
      <c r="Q136" s="13">
        <f t="shared" si="53"/>
        <v>233.6667389745721</v>
      </c>
      <c r="R136" s="13">
        <f t="shared" si="72"/>
        <v>0</v>
      </c>
      <c r="S136" s="13">
        <f t="shared" si="62"/>
        <v>73.445</v>
      </c>
      <c r="T136" s="13">
        <f t="shared" si="63"/>
        <v>-193.9615</v>
      </c>
      <c r="U136" s="13">
        <f t="shared" si="64"/>
        <v>-342.6451</v>
      </c>
      <c r="V136" s="13">
        <f t="shared" si="65"/>
        <v>-463.1616</v>
      </c>
      <c r="W136" s="13">
        <f t="shared" si="44"/>
        <v>200.65544791569113</v>
      </c>
      <c r="X136" s="13">
        <f t="shared" si="45"/>
        <v>141.98968743900735</v>
      </c>
      <c r="Y136" s="13">
        <f t="shared" si="46"/>
        <v>685.2902707093963</v>
      </c>
      <c r="Z136" s="13">
        <f t="shared" si="66"/>
        <v>1027.9354060640949</v>
      </c>
      <c r="AA136" s="57"/>
      <c r="AC136" s="5">
        <f t="shared" si="54"/>
        <v>-4.214737839651062</v>
      </c>
      <c r="AD136" s="5">
        <f t="shared" si="55"/>
        <v>-9.899342090002833</v>
      </c>
      <c r="AE136" s="5">
        <f t="shared" si="56"/>
        <v>14.46631083236629</v>
      </c>
      <c r="AF136" s="5">
        <f t="shared" si="57"/>
        <v>0.352230902712396</v>
      </c>
      <c r="AG136" s="13">
        <f t="shared" si="58"/>
        <v>84.91791995574309</v>
      </c>
      <c r="AH136" s="13">
        <f t="shared" si="59"/>
        <v>-319.65004340089905</v>
      </c>
      <c r="AI136" s="13">
        <f t="shared" si="60"/>
        <v>235.00007272050405</v>
      </c>
      <c r="AJ136" s="13">
        <f t="shared" si="73"/>
        <v>0.2679493</v>
      </c>
      <c r="AK136" s="79">
        <f t="shared" si="67"/>
        <v>-357.90677050193045</v>
      </c>
      <c r="AL136" s="79">
        <f t="shared" si="68"/>
        <v>3164.3251287097523</v>
      </c>
      <c r="AM136" s="79">
        <f t="shared" si="69"/>
        <v>3399.584097603494</v>
      </c>
      <c r="AN136" s="79">
        <f t="shared" si="70"/>
        <v>6206.0024558113155</v>
      </c>
      <c r="AO136" s="77">
        <f t="shared" si="61"/>
        <v>-434.0734</v>
      </c>
      <c r="AP136" s="77">
        <f t="shared" si="71"/>
        <v>6637.650638199196</v>
      </c>
    </row>
    <row r="137" spans="10:41" ht="12" customHeight="1">
      <c r="J137" s="7" t="s">
        <v>21</v>
      </c>
      <c r="K137" s="13">
        <f aca="true" t="shared" si="74" ref="K137:AE137">SUM(K61:K132)</f>
        <v>7.438494264988549E-15</v>
      </c>
      <c r="L137" s="13">
        <f t="shared" si="74"/>
        <v>-1.3322676295501878E-14</v>
      </c>
      <c r="M137" s="13">
        <f t="shared" si="74"/>
        <v>1.176836406102666E-14</v>
      </c>
      <c r="N137" s="13">
        <f t="shared" si="74"/>
        <v>-1.1348560979840272E-14</v>
      </c>
      <c r="O137" s="13">
        <f t="shared" si="74"/>
        <v>6.288303211476887E-13</v>
      </c>
      <c r="P137" s="13">
        <f t="shared" si="74"/>
        <v>-2.8990143619012088E-12</v>
      </c>
      <c r="Q137" s="13">
        <f t="shared" si="74"/>
        <v>2.2168933355715126E-12</v>
      </c>
      <c r="R137" s="13">
        <f t="shared" si="74"/>
        <v>0</v>
      </c>
      <c r="S137" s="13">
        <f t="shared" si="62"/>
        <v>0</v>
      </c>
      <c r="T137" s="13">
        <f t="shared" si="63"/>
        <v>0</v>
      </c>
      <c r="U137" s="13">
        <f t="shared" si="64"/>
        <v>0</v>
      </c>
      <c r="V137" s="13">
        <f t="shared" si="65"/>
        <v>0</v>
      </c>
      <c r="W137" s="13">
        <f t="shared" si="74"/>
        <v>-10223.257495608475</v>
      </c>
      <c r="X137" s="13">
        <f t="shared" si="74"/>
        <v>-14447.192249929723</v>
      </c>
      <c r="Y137" s="13">
        <f t="shared" si="74"/>
        <v>24670.449745538266</v>
      </c>
      <c r="Z137" s="13">
        <f t="shared" si="74"/>
        <v>5.377387424232438E-11</v>
      </c>
      <c r="AA137" s="57"/>
      <c r="AC137" s="56">
        <f t="shared" si="74"/>
        <v>3.552713678800501E-14</v>
      </c>
      <c r="AD137" s="56">
        <f t="shared" si="74"/>
        <v>1.056932319443149E-13</v>
      </c>
      <c r="AE137" s="56">
        <f t="shared" si="74"/>
        <v>6.750155989720952E-14</v>
      </c>
      <c r="AF137" s="13">
        <f aca="true" t="shared" si="75" ref="AF137:AN137">SUM(AF61:AF132)</f>
        <v>7.283063041541027E-14</v>
      </c>
      <c r="AG137" s="13">
        <f t="shared" si="75"/>
        <v>-2.984279490192421E-13</v>
      </c>
      <c r="AH137" s="13">
        <f t="shared" si="75"/>
        <v>9.663381206337363E-13</v>
      </c>
      <c r="AI137" s="13" t="e">
        <f t="shared" si="60"/>
        <v>#VALUE!</v>
      </c>
      <c r="AJ137" s="13">
        <f t="shared" si="75"/>
        <v>-4.961235910982964E-08</v>
      </c>
      <c r="AK137" s="94">
        <f t="shared" si="75"/>
        <v>189623.92535779567</v>
      </c>
      <c r="AL137" s="94">
        <f t="shared" si="75"/>
        <v>151480.46175089682</v>
      </c>
      <c r="AM137" s="94">
        <f t="shared" si="75"/>
        <v>136806.74466936832</v>
      </c>
      <c r="AN137" s="94">
        <f t="shared" si="75"/>
        <v>477911.1317780608</v>
      </c>
      <c r="AO137" s="95">
        <f>SUM(AO61:AO132)</f>
        <v>0.0012000000023135726</v>
      </c>
    </row>
    <row r="138" spans="11:41" ht="12" customHeight="1">
      <c r="K138" s="28"/>
      <c r="L138" s="29"/>
      <c r="M138" s="29"/>
      <c r="N138" s="29"/>
      <c r="O138" s="30"/>
      <c r="P138" s="29"/>
      <c r="Q138" s="30"/>
      <c r="R138" s="30"/>
      <c r="S138" s="70"/>
      <c r="T138" s="70"/>
      <c r="U138" s="70"/>
      <c r="V138" s="70"/>
      <c r="W138" s="57"/>
      <c r="X138" s="57"/>
      <c r="Y138" s="57"/>
      <c r="Z138" s="57"/>
      <c r="AA138" s="57"/>
      <c r="AK138" s="77"/>
      <c r="AL138" s="77"/>
      <c r="AM138" s="77"/>
      <c r="AN138" s="77"/>
      <c r="AO138" s="77"/>
    </row>
    <row r="139" spans="10:41" ht="12" customHeight="1">
      <c r="J139" s="7" t="s">
        <v>23</v>
      </c>
      <c r="K139" s="13" t="s">
        <v>25</v>
      </c>
      <c r="L139" s="13" t="s">
        <v>26</v>
      </c>
      <c r="M139" s="13" t="s">
        <v>27</v>
      </c>
      <c r="N139" s="18" t="s">
        <v>21</v>
      </c>
      <c r="O139" s="13" t="s">
        <v>29</v>
      </c>
      <c r="P139" s="13" t="s">
        <v>30</v>
      </c>
      <c r="Q139" s="13" t="s">
        <v>31</v>
      </c>
      <c r="R139" s="18" t="s">
        <v>21</v>
      </c>
      <c r="S139" s="13" t="s">
        <v>32</v>
      </c>
      <c r="T139" s="13" t="s">
        <v>33</v>
      </c>
      <c r="U139" s="13" t="s">
        <v>34</v>
      </c>
      <c r="V139" s="18" t="s">
        <v>35</v>
      </c>
      <c r="W139" s="57"/>
      <c r="X139" s="57"/>
      <c r="Y139" s="57"/>
      <c r="Z139" s="57"/>
      <c r="AA139" s="57"/>
      <c r="AK139" s="77"/>
      <c r="AL139" s="77"/>
      <c r="AM139" s="77"/>
      <c r="AN139" s="77"/>
      <c r="AO139" s="77"/>
    </row>
    <row r="140" spans="10:41" ht="12" customHeight="1">
      <c r="J140" s="13">
        <v>0</v>
      </c>
      <c r="K140" s="5">
        <f aca="true" t="shared" si="76" ref="K140:K171">$L$3*1.414214*SIN(($M$3+J140)/180*PI())</f>
        <v>-8.964862117118049</v>
      </c>
      <c r="L140" s="5">
        <f aca="true" t="shared" si="77" ref="L140:L171">$L$4*1.414214*SIN(($M$4+J140)/180*PI())</f>
        <v>-7.1234590583223305</v>
      </c>
      <c r="M140" s="5">
        <f aca="true" t="shared" si="78" ref="M140:M171">$L$5*1.414214*SIN(($M$5+J140)/180*PI())</f>
        <v>16.08832117544038</v>
      </c>
      <c r="N140" s="5">
        <f>K140+L140+M140</f>
        <v>0</v>
      </c>
      <c r="O140" s="13">
        <f aca="true" t="shared" si="79" ref="O140:O171">$S$27*1.414214*SIN(($T$27+J140)/180*PI())</f>
        <v>-0.4087078460000001</v>
      </c>
      <c r="P140" s="13">
        <f aca="true" t="shared" si="80" ref="P140:P171">$S$28*1.414214*SIN(($T$28+J140)/180*PI())</f>
        <v>-0.816001478</v>
      </c>
      <c r="Q140" s="13">
        <f aca="true" t="shared" si="81" ref="Q140:Q171">$S$29*1.414214*SIN(($T$29+J140)/180*PI())</f>
        <v>1.224709324</v>
      </c>
      <c r="R140" s="13">
        <f>O140+P140+Q140</f>
        <v>0</v>
      </c>
      <c r="S140" s="13">
        <f>ROUND((K140*O140),4)</f>
        <v>3.664</v>
      </c>
      <c r="T140" s="13">
        <f>ROUND((L140*P140),4)</f>
        <v>5.8128</v>
      </c>
      <c r="U140" s="13">
        <f>ROUND((M140*Q140),4)</f>
        <v>19.7035</v>
      </c>
      <c r="V140" s="13">
        <f>ROUND((S140+T140+U140),4)</f>
        <v>29.1803</v>
      </c>
      <c r="W140" s="57"/>
      <c r="X140" s="57"/>
      <c r="Y140" s="57"/>
      <c r="Z140" s="57"/>
      <c r="AA140" s="57"/>
      <c r="AK140" s="77"/>
      <c r="AL140" s="77"/>
      <c r="AM140" s="77"/>
      <c r="AN140" s="77"/>
      <c r="AO140" s="77"/>
    </row>
    <row r="141" spans="10:41" ht="12" customHeight="1">
      <c r="J141" s="13">
        <v>5</v>
      </c>
      <c r="K141" s="5">
        <f t="shared" si="76"/>
        <v>-7.762745452348092</v>
      </c>
      <c r="L141" s="5">
        <f t="shared" si="77"/>
        <v>-8.357013085315346</v>
      </c>
      <c r="M141" s="5">
        <f t="shared" si="78"/>
        <v>16.11975853766344</v>
      </c>
      <c r="N141" s="5">
        <f aca="true" t="shared" si="82" ref="N141:N204">K141+L141+M141</f>
        <v>0</v>
      </c>
      <c r="O141" s="13">
        <f t="shared" si="79"/>
        <v>-0.5098255632749534</v>
      </c>
      <c r="P141" s="13">
        <f t="shared" si="80"/>
        <v>-0.7306840126786789</v>
      </c>
      <c r="Q141" s="13">
        <f t="shared" si="81"/>
        <v>1.2406328328252065</v>
      </c>
      <c r="R141" s="13">
        <f>ROUND((O141+P141+Q141),7)</f>
        <v>0.0001233</v>
      </c>
      <c r="S141" s="13">
        <f aca="true" t="shared" si="83" ref="S141:S204">ROUND((K141*O141),4)</f>
        <v>3.9576</v>
      </c>
      <c r="T141" s="13">
        <f aca="true" t="shared" si="84" ref="T141:T204">ROUND((L141*P141),4)</f>
        <v>6.1063</v>
      </c>
      <c r="U141" s="13">
        <f aca="true" t="shared" si="85" ref="U141:U204">ROUND((M141*Q141),4)</f>
        <v>19.9987</v>
      </c>
      <c r="V141" s="13">
        <f aca="true" t="shared" si="86" ref="V141:V204">ROUND((S141+T141+U141),4)</f>
        <v>30.0626</v>
      </c>
      <c r="W141" s="57"/>
      <c r="X141" s="57"/>
      <c r="Y141" s="57"/>
      <c r="Z141" s="57"/>
      <c r="AA141" s="57"/>
      <c r="AK141" s="77"/>
      <c r="AL141" s="77"/>
      <c r="AM141" s="77"/>
      <c r="AN141" s="77"/>
      <c r="AO141" s="77"/>
    </row>
    <row r="142" spans="10:41" ht="12" customHeight="1">
      <c r="J142" s="13">
        <v>10</v>
      </c>
      <c r="K142" s="5">
        <f t="shared" si="76"/>
        <v>-6.501549607411909</v>
      </c>
      <c r="L142" s="5">
        <f t="shared" si="77"/>
        <v>-9.52696519662664</v>
      </c>
      <c r="M142" s="5">
        <f t="shared" si="78"/>
        <v>16.02851480403855</v>
      </c>
      <c r="N142" s="5">
        <f t="shared" si="82"/>
        <v>0</v>
      </c>
      <c r="O142" s="13">
        <f t="shared" si="79"/>
        <v>-0.6070632001722931</v>
      </c>
      <c r="P142" s="13">
        <f t="shared" si="80"/>
        <v>-0.6398056008218035</v>
      </c>
      <c r="Q142" s="13">
        <f t="shared" si="81"/>
        <v>1.2471143766780273</v>
      </c>
      <c r="R142" s="13">
        <f aca="true" t="shared" si="87" ref="R142:R205">ROUND((O142+P142+Q142),7)</f>
        <v>0.0002456</v>
      </c>
      <c r="S142" s="13">
        <f t="shared" si="83"/>
        <v>3.9469</v>
      </c>
      <c r="T142" s="13">
        <f t="shared" si="84"/>
        <v>6.0954</v>
      </c>
      <c r="U142" s="13">
        <f t="shared" si="85"/>
        <v>19.9894</v>
      </c>
      <c r="V142" s="13">
        <f t="shared" si="86"/>
        <v>30.0317</v>
      </c>
      <c r="W142" s="57"/>
      <c r="X142" s="57"/>
      <c r="Y142" s="57"/>
      <c r="Z142" s="57"/>
      <c r="AA142" s="57"/>
      <c r="AK142" s="77"/>
      <c r="AL142" s="77"/>
      <c r="AM142" s="77"/>
      <c r="AN142" s="77"/>
      <c r="AO142" s="77"/>
    </row>
    <row r="143" spans="10:41" ht="12" customHeight="1">
      <c r="J143" s="13">
        <v>15</v>
      </c>
      <c r="K143" s="5">
        <f t="shared" si="76"/>
        <v>-5.190873044220333</v>
      </c>
      <c r="L143" s="5">
        <f t="shared" si="77"/>
        <v>-10.62441135025274</v>
      </c>
      <c r="M143" s="5">
        <f t="shared" si="78"/>
        <v>15.815284394473078</v>
      </c>
      <c r="N143" s="5">
        <f t="shared" si="82"/>
        <v>0</v>
      </c>
      <c r="O143" s="13">
        <f t="shared" si="79"/>
        <v>-0.6996807195615389</v>
      </c>
      <c r="P143" s="13">
        <f t="shared" si="80"/>
        <v>-0.54405788201749</v>
      </c>
      <c r="Q143" s="13">
        <f t="shared" si="81"/>
        <v>1.2441046270960792</v>
      </c>
      <c r="R143" s="13">
        <f t="shared" si="87"/>
        <v>0.000366</v>
      </c>
      <c r="S143" s="13">
        <f t="shared" si="83"/>
        <v>3.632</v>
      </c>
      <c r="T143" s="13">
        <f t="shared" si="84"/>
        <v>5.7803</v>
      </c>
      <c r="U143" s="13">
        <f t="shared" si="85"/>
        <v>19.6759</v>
      </c>
      <c r="V143" s="13">
        <f t="shared" si="86"/>
        <v>29.0882</v>
      </c>
      <c r="W143" s="57"/>
      <c r="X143" s="57"/>
      <c r="Y143" s="57"/>
      <c r="Z143" s="57"/>
      <c r="AA143" s="57"/>
      <c r="AK143" s="77"/>
      <c r="AL143" s="77"/>
      <c r="AM143" s="77"/>
      <c r="AN143" s="77"/>
      <c r="AO143" s="77"/>
    </row>
    <row r="144" spans="10:41" ht="12" customHeight="1">
      <c r="J144" s="13">
        <v>20</v>
      </c>
      <c r="K144" s="5">
        <f t="shared" si="76"/>
        <v>-3.840690802827402</v>
      </c>
      <c r="L144" s="5">
        <f t="shared" si="77"/>
        <v>-11.640999318308447</v>
      </c>
      <c r="M144" s="5">
        <f t="shared" si="78"/>
        <v>15.481690121135852</v>
      </c>
      <c r="N144" s="5">
        <f t="shared" si="82"/>
        <v>0</v>
      </c>
      <c r="O144" s="13">
        <f t="shared" si="79"/>
        <v>-0.7869732461961519</v>
      </c>
      <c r="P144" s="13">
        <f t="shared" si="80"/>
        <v>-0.4441695542198922</v>
      </c>
      <c r="Q144" s="13">
        <f t="shared" si="81"/>
        <v>1.2316264900910172</v>
      </c>
      <c r="R144" s="13">
        <f t="shared" si="87"/>
        <v>0.0004837</v>
      </c>
      <c r="S144" s="13">
        <f t="shared" si="83"/>
        <v>3.0225</v>
      </c>
      <c r="T144" s="13">
        <f t="shared" si="84"/>
        <v>5.1706</v>
      </c>
      <c r="U144" s="13">
        <f t="shared" si="85"/>
        <v>19.0677</v>
      </c>
      <c r="V144" s="13">
        <f t="shared" si="86"/>
        <v>27.2608</v>
      </c>
      <c r="W144" s="57"/>
      <c r="X144" s="57"/>
      <c r="Y144" s="57"/>
      <c r="Z144" s="57"/>
      <c r="AA144" s="57"/>
      <c r="AK144" s="77"/>
      <c r="AL144" s="77"/>
      <c r="AM144" s="77"/>
      <c r="AN144" s="77"/>
      <c r="AO144" s="77"/>
    </row>
    <row r="145" spans="10:41" ht="12" customHeight="1">
      <c r="J145" s="13">
        <v>25</v>
      </c>
      <c r="K145" s="5">
        <f t="shared" si="76"/>
        <v>-2.461278585352441</v>
      </c>
      <c r="L145" s="5">
        <f t="shared" si="77"/>
        <v>-12.568992252524257</v>
      </c>
      <c r="M145" s="5">
        <f t="shared" si="78"/>
        <v>15.030270837876703</v>
      </c>
      <c r="N145" s="5">
        <f t="shared" si="82"/>
        <v>0</v>
      </c>
      <c r="O145" s="13">
        <f t="shared" si="79"/>
        <v>-0.8682764312397745</v>
      </c>
      <c r="P145" s="13">
        <f t="shared" si="80"/>
        <v>-0.3409008279177715</v>
      </c>
      <c r="Q145" s="13">
        <f t="shared" si="81"/>
        <v>1.2097749318199549</v>
      </c>
      <c r="R145" s="13">
        <f t="shared" si="87"/>
        <v>0.0005977</v>
      </c>
      <c r="S145" s="13">
        <f t="shared" si="83"/>
        <v>2.1371</v>
      </c>
      <c r="T145" s="13">
        <f t="shared" si="84"/>
        <v>4.2848</v>
      </c>
      <c r="U145" s="13">
        <f t="shared" si="85"/>
        <v>18.1832</v>
      </c>
      <c r="V145" s="13">
        <f t="shared" si="86"/>
        <v>24.6051</v>
      </c>
      <c r="W145" s="57"/>
      <c r="X145" s="57"/>
      <c r="Y145" s="57"/>
      <c r="Z145" s="57"/>
      <c r="AA145" s="57"/>
      <c r="AK145" s="77"/>
      <c r="AL145" s="77"/>
      <c r="AM145" s="77"/>
      <c r="AN145" s="77"/>
      <c r="AO145" s="77"/>
    </row>
    <row r="146" spans="10:22" ht="12" customHeight="1">
      <c r="J146" s="13">
        <v>30</v>
      </c>
      <c r="K146" s="5">
        <f t="shared" si="76"/>
        <v>-1.0631345516823054</v>
      </c>
      <c r="L146" s="5">
        <f t="shared" si="77"/>
        <v>-13.401327566333334</v>
      </c>
      <c r="M146" s="5">
        <f t="shared" si="78"/>
        <v>14.464462118015646</v>
      </c>
      <c r="N146" s="5">
        <f t="shared" si="82"/>
        <v>0</v>
      </c>
      <c r="O146" s="13">
        <f t="shared" si="79"/>
        <v>-0.9429715083620185</v>
      </c>
      <c r="P146" s="13">
        <f t="shared" si="80"/>
        <v>-0.23503764047364875</v>
      </c>
      <c r="Q146" s="13">
        <f t="shared" si="81"/>
        <v>1.178716255835667</v>
      </c>
      <c r="R146" s="13">
        <f t="shared" si="87"/>
        <v>0.0007071</v>
      </c>
      <c r="S146" s="13">
        <f t="shared" si="83"/>
        <v>1.0025</v>
      </c>
      <c r="T146" s="13">
        <f t="shared" si="84"/>
        <v>3.1498</v>
      </c>
      <c r="U146" s="13">
        <f t="shared" si="85"/>
        <v>17.0495</v>
      </c>
      <c r="V146" s="13">
        <f t="shared" si="86"/>
        <v>21.2018</v>
      </c>
    </row>
    <row r="147" spans="10:22" ht="12" customHeight="1">
      <c r="J147" s="13">
        <v>35</v>
      </c>
      <c r="K147" s="5">
        <f t="shared" si="76"/>
        <v>0.3431005778643262</v>
      </c>
      <c r="L147" s="5">
        <f t="shared" si="77"/>
        <v>-14.131670685419794</v>
      </c>
      <c r="M147" s="5">
        <f t="shared" si="78"/>
        <v>13.788570107555469</v>
      </c>
      <c r="N147" s="5">
        <f t="shared" si="82"/>
        <v>0</v>
      </c>
      <c r="O147" s="13">
        <f t="shared" si="79"/>
        <v>-1.0104900029238628</v>
      </c>
      <c r="P147" s="13">
        <f t="shared" si="80"/>
        <v>-0.127385674665914</v>
      </c>
      <c r="Q147" s="13">
        <f t="shared" si="81"/>
        <v>1.1386868374161347</v>
      </c>
      <c r="R147" s="13">
        <f t="shared" si="87"/>
        <v>0.0008112</v>
      </c>
      <c r="S147" s="13">
        <f t="shared" si="83"/>
        <v>-0.3467</v>
      </c>
      <c r="T147" s="13">
        <f t="shared" si="84"/>
        <v>1.8002</v>
      </c>
      <c r="U147" s="13">
        <f t="shared" si="85"/>
        <v>15.7009</v>
      </c>
      <c r="V147" s="13">
        <f t="shared" si="86"/>
        <v>17.1544</v>
      </c>
    </row>
    <row r="148" spans="10:22" ht="12" customHeight="1">
      <c r="J148" s="13">
        <v>40</v>
      </c>
      <c r="K148" s="5">
        <f t="shared" si="76"/>
        <v>1.746724504843617</v>
      </c>
      <c r="L148" s="5">
        <f t="shared" si="77"/>
        <v>-14.754463257654145</v>
      </c>
      <c r="M148" s="5">
        <f t="shared" si="78"/>
        <v>13.007738752810532</v>
      </c>
      <c r="N148" s="5">
        <f t="shared" si="82"/>
        <v>0</v>
      </c>
      <c r="O148" s="13">
        <f t="shared" si="79"/>
        <v>-1.0703180584129115</v>
      </c>
      <c r="P148" s="13">
        <f t="shared" si="80"/>
        <v>-0.018764226956398268</v>
      </c>
      <c r="Q148" s="13">
        <f t="shared" si="81"/>
        <v>1.089991324605955</v>
      </c>
      <c r="R148" s="13">
        <f t="shared" si="87"/>
        <v>0.000909</v>
      </c>
      <c r="S148" s="13">
        <f t="shared" si="83"/>
        <v>-1.8696</v>
      </c>
      <c r="T148" s="13">
        <f t="shared" si="84"/>
        <v>0.2769</v>
      </c>
      <c r="U148" s="13">
        <f t="shared" si="85"/>
        <v>14.1783</v>
      </c>
      <c r="V148" s="13">
        <f t="shared" si="86"/>
        <v>12.5856</v>
      </c>
    </row>
    <row r="149" spans="10:22" ht="12" customHeight="1">
      <c r="J149" s="13">
        <v>45</v>
      </c>
      <c r="K149" s="5">
        <f t="shared" si="76"/>
        <v>3.137054803639955</v>
      </c>
      <c r="L149" s="5">
        <f t="shared" si="77"/>
        <v>-15.264965455509254</v>
      </c>
      <c r="M149" s="5">
        <f t="shared" si="78"/>
        <v>12.127910651869303</v>
      </c>
      <c r="N149" s="5">
        <f t="shared" si="82"/>
        <v>0</v>
      </c>
      <c r="O149" s="13">
        <f t="shared" si="79"/>
        <v>-1.1220003472017244</v>
      </c>
      <c r="P149" s="13">
        <f t="shared" si="80"/>
        <v>0.09000002785040567</v>
      </c>
      <c r="Q149" s="13">
        <f t="shared" si="81"/>
        <v>1.0330003196607676</v>
      </c>
      <c r="R149" s="13">
        <f t="shared" si="87"/>
        <v>0.001</v>
      </c>
      <c r="S149" s="13">
        <f t="shared" si="83"/>
        <v>-3.5198</v>
      </c>
      <c r="T149" s="13">
        <f t="shared" si="84"/>
        <v>-1.3738</v>
      </c>
      <c r="U149" s="13">
        <f t="shared" si="85"/>
        <v>12.5281</v>
      </c>
      <c r="V149" s="13">
        <f t="shared" si="86"/>
        <v>7.6345</v>
      </c>
    </row>
    <row r="150" spans="10:22" ht="12" customHeight="1">
      <c r="J150" s="13">
        <v>50</v>
      </c>
      <c r="K150" s="5">
        <f t="shared" si="76"/>
        <v>4.503510221175114</v>
      </c>
      <c r="L150" s="5">
        <f t="shared" si="77"/>
        <v>-15.659292049009787</v>
      </c>
      <c r="M150" s="5">
        <f t="shared" si="78"/>
        <v>11.15578182783468</v>
      </c>
      <c r="N150" s="5">
        <f t="shared" si="82"/>
        <v>0</v>
      </c>
      <c r="O150" s="13">
        <f t="shared" si="79"/>
        <v>-1.1651435358659994</v>
      </c>
      <c r="P150" s="13">
        <f t="shared" si="80"/>
        <v>0.1980793281017654</v>
      </c>
      <c r="Q150" s="13">
        <f t="shared" si="81"/>
        <v>0.9681475585403149</v>
      </c>
      <c r="R150" s="13">
        <f t="shared" si="87"/>
        <v>0.0010834</v>
      </c>
      <c r="S150" s="13">
        <f t="shared" si="83"/>
        <v>-5.2472</v>
      </c>
      <c r="T150" s="13">
        <f t="shared" si="84"/>
        <v>-3.1018</v>
      </c>
      <c r="U150" s="13">
        <f t="shared" si="85"/>
        <v>10.8004</v>
      </c>
      <c r="V150" s="13">
        <f t="shared" si="86"/>
        <v>2.4514</v>
      </c>
    </row>
    <row r="151" spans="10:22" ht="12" customHeight="1">
      <c r="J151" s="13">
        <v>55</v>
      </c>
      <c r="K151" s="5">
        <f t="shared" si="76"/>
        <v>5.83569120663331</v>
      </c>
      <c r="L151" s="5">
        <f t="shared" si="77"/>
        <v>-15.934441974678299</v>
      </c>
      <c r="M151" s="5">
        <f t="shared" si="78"/>
        <v>10.098750768044995</v>
      </c>
      <c r="N151" s="5">
        <f t="shared" si="82"/>
        <v>0</v>
      </c>
      <c r="O151" s="13">
        <f t="shared" si="79"/>
        <v>-1.1994192786894315</v>
      </c>
      <c r="P151" s="13">
        <f t="shared" si="80"/>
        <v>0.30465112506270225</v>
      </c>
      <c r="Q151" s="13">
        <f t="shared" si="81"/>
        <v>0.8959266099158916</v>
      </c>
      <c r="R151" s="13">
        <f t="shared" si="87"/>
        <v>0.0011585</v>
      </c>
      <c r="S151" s="13">
        <f t="shared" si="83"/>
        <v>-6.9994</v>
      </c>
      <c r="T151" s="13">
        <f t="shared" si="84"/>
        <v>-4.8544</v>
      </c>
      <c r="U151" s="13">
        <f t="shared" si="85"/>
        <v>9.0477</v>
      </c>
      <c r="V151" s="13">
        <f t="shared" si="86"/>
        <v>-2.8061</v>
      </c>
    </row>
    <row r="152" spans="10:22" ht="12" customHeight="1">
      <c r="J152" s="13">
        <v>60</v>
      </c>
      <c r="K152" s="5">
        <f t="shared" si="76"/>
        <v>7.123459058322335</v>
      </c>
      <c r="L152" s="5">
        <f t="shared" si="77"/>
        <v>-16.08832117544038</v>
      </c>
      <c r="M152" s="5">
        <f t="shared" si="78"/>
        <v>8.964862117118058</v>
      </c>
      <c r="N152" s="5">
        <f t="shared" si="82"/>
        <v>0</v>
      </c>
      <c r="O152" s="13">
        <f t="shared" si="79"/>
        <v>-1.224566716572876</v>
      </c>
      <c r="P152" s="13">
        <f t="shared" si="80"/>
        <v>0.4089043430085332</v>
      </c>
      <c r="Q152" s="13">
        <f t="shared" si="81"/>
        <v>0.8168871188147306</v>
      </c>
      <c r="R152" s="13">
        <f t="shared" si="87"/>
        <v>0.0012247</v>
      </c>
      <c r="S152" s="13">
        <f t="shared" si="83"/>
        <v>-8.7232</v>
      </c>
      <c r="T152" s="13">
        <f t="shared" si="84"/>
        <v>-6.5786</v>
      </c>
      <c r="U152" s="13">
        <f t="shared" si="85"/>
        <v>7.3233</v>
      </c>
      <c r="V152" s="13">
        <f t="shared" si="86"/>
        <v>-7.9785</v>
      </c>
    </row>
    <row r="153" spans="10:22" ht="12" customHeight="1">
      <c r="J153" s="13">
        <v>65</v>
      </c>
      <c r="K153" s="5">
        <f t="shared" si="76"/>
        <v>8.357013085315346</v>
      </c>
      <c r="L153" s="5">
        <f t="shared" si="77"/>
        <v>-16.11975853766344</v>
      </c>
      <c r="M153" s="5">
        <f t="shared" si="78"/>
        <v>7.762745452348097</v>
      </c>
      <c r="N153" s="5">
        <f t="shared" si="82"/>
        <v>0</v>
      </c>
      <c r="O153" s="13">
        <f t="shared" si="79"/>
        <v>-1.2403944623296008</v>
      </c>
      <c r="P153" s="13">
        <f t="shared" si="80"/>
        <v>0.5100455520008764</v>
      </c>
      <c r="Q153" s="13">
        <f t="shared" si="81"/>
        <v>0.7316306234894612</v>
      </c>
      <c r="R153" s="13">
        <f t="shared" si="87"/>
        <v>0.0012817</v>
      </c>
      <c r="S153" s="13">
        <f t="shared" si="83"/>
        <v>-10.366</v>
      </c>
      <c r="T153" s="13">
        <f t="shared" si="84"/>
        <v>-8.2218</v>
      </c>
      <c r="U153" s="13">
        <f t="shared" si="85"/>
        <v>5.6795</v>
      </c>
      <c r="V153" s="13">
        <f t="shared" si="86"/>
        <v>-12.9083</v>
      </c>
    </row>
    <row r="154" spans="10:22" ht="12" customHeight="1">
      <c r="J154" s="13">
        <v>70</v>
      </c>
      <c r="K154" s="5">
        <f t="shared" si="76"/>
        <v>9.52696519662664</v>
      </c>
      <c r="L154" s="5">
        <f t="shared" si="77"/>
        <v>-16.02851480403855</v>
      </c>
      <c r="M154" s="5">
        <f t="shared" si="78"/>
        <v>6.501549607411914</v>
      </c>
      <c r="N154" s="5">
        <f t="shared" si="82"/>
        <v>0</v>
      </c>
      <c r="O154" s="13">
        <f t="shared" si="79"/>
        <v>-1.2467820572573436</v>
      </c>
      <c r="P154" s="13">
        <f t="shared" si="80"/>
        <v>0.6073050063685682</v>
      </c>
      <c r="Q154" s="13">
        <f t="shared" si="81"/>
        <v>0.6408059773487875</v>
      </c>
      <c r="R154" s="13">
        <f t="shared" si="87"/>
        <v>0.0013289</v>
      </c>
      <c r="S154" s="13">
        <f t="shared" si="83"/>
        <v>-11.878</v>
      </c>
      <c r="T154" s="13">
        <f t="shared" si="84"/>
        <v>-9.7342</v>
      </c>
      <c r="U154" s="13">
        <f t="shared" si="85"/>
        <v>4.1662</v>
      </c>
      <c r="V154" s="13">
        <f t="shared" si="86"/>
        <v>-17.446</v>
      </c>
    </row>
    <row r="155" spans="10:22" ht="12" customHeight="1">
      <c r="J155" s="13">
        <v>75</v>
      </c>
      <c r="K155" s="5">
        <f t="shared" si="76"/>
        <v>10.624411350252744</v>
      </c>
      <c r="L155" s="5">
        <f t="shared" si="77"/>
        <v>-15.815284394473078</v>
      </c>
      <c r="M155" s="5">
        <f t="shared" si="78"/>
        <v>5.190873044220342</v>
      </c>
      <c r="N155" s="5">
        <f t="shared" si="82"/>
        <v>7.993605777301127E-15</v>
      </c>
      <c r="O155" s="13">
        <f t="shared" si="79"/>
        <v>-1.2436808879017685</v>
      </c>
      <c r="P155" s="13">
        <f t="shared" si="80"/>
        <v>0.6999425029370065</v>
      </c>
      <c r="Q155" s="13">
        <f t="shared" si="81"/>
        <v>0.5451044107912618</v>
      </c>
      <c r="R155" s="13">
        <f t="shared" si="87"/>
        <v>0.001366</v>
      </c>
      <c r="S155" s="13">
        <f t="shared" si="83"/>
        <v>-13.2134</v>
      </c>
      <c r="T155" s="13">
        <f t="shared" si="84"/>
        <v>-11.0698</v>
      </c>
      <c r="U155" s="13">
        <f t="shared" si="85"/>
        <v>2.8296</v>
      </c>
      <c r="V155" s="13">
        <f t="shared" si="86"/>
        <v>-21.4536</v>
      </c>
    </row>
    <row r="156" spans="10:22" ht="12" customHeight="1">
      <c r="J156" s="13">
        <v>80</v>
      </c>
      <c r="K156" s="5">
        <f t="shared" si="76"/>
        <v>11.64099931830845</v>
      </c>
      <c r="L156" s="5">
        <f t="shared" si="77"/>
        <v>-15.481690121135854</v>
      </c>
      <c r="M156" s="5">
        <f t="shared" si="78"/>
        <v>3.840690802827405</v>
      </c>
      <c r="N156" s="5">
        <f t="shared" si="82"/>
        <v>0</v>
      </c>
      <c r="O156" s="13">
        <f t="shared" si="79"/>
        <v>-1.2311145560342092</v>
      </c>
      <c r="P156" s="13">
        <f t="shared" si="80"/>
        <v>0.7872530144212555</v>
      </c>
      <c r="Q156" s="13">
        <f t="shared" si="81"/>
        <v>0.4452542705245724</v>
      </c>
      <c r="R156" s="13">
        <f t="shared" si="87"/>
        <v>0.0013927</v>
      </c>
      <c r="S156" s="13">
        <f t="shared" si="83"/>
        <v>-14.3314</v>
      </c>
      <c r="T156" s="13">
        <f t="shared" si="84"/>
        <v>-12.188</v>
      </c>
      <c r="U156" s="13">
        <f t="shared" si="85"/>
        <v>1.7101</v>
      </c>
      <c r="V156" s="13">
        <f t="shared" si="86"/>
        <v>-24.8093</v>
      </c>
    </row>
    <row r="157" spans="10:22" ht="12" customHeight="1">
      <c r="J157" s="13">
        <v>85</v>
      </c>
      <c r="K157" s="5">
        <f t="shared" si="76"/>
        <v>12.56899225252426</v>
      </c>
      <c r="L157" s="5">
        <f t="shared" si="77"/>
        <v>-15.030270837876703</v>
      </c>
      <c r="M157" s="5">
        <f t="shared" si="78"/>
        <v>2.4612785853524457</v>
      </c>
      <c r="N157" s="5">
        <f t="shared" si="82"/>
        <v>3.552713678800501E-15</v>
      </c>
      <c r="O157" s="13">
        <f t="shared" si="79"/>
        <v>-1.2091786990279363</v>
      </c>
      <c r="P157" s="13">
        <f t="shared" si="80"/>
        <v>0.868572055109392</v>
      </c>
      <c r="Q157" s="13">
        <f t="shared" si="81"/>
        <v>0.34201547640731184</v>
      </c>
      <c r="R157" s="13">
        <f t="shared" si="87"/>
        <v>0.0014088</v>
      </c>
      <c r="S157" s="13">
        <f t="shared" si="83"/>
        <v>-15.1982</v>
      </c>
      <c r="T157" s="13">
        <f t="shared" si="84"/>
        <v>-13.0549</v>
      </c>
      <c r="U157" s="13">
        <f t="shared" si="85"/>
        <v>0.8418</v>
      </c>
      <c r="V157" s="13">
        <f t="shared" si="86"/>
        <v>-27.4113</v>
      </c>
    </row>
    <row r="158" spans="10:22" ht="12" customHeight="1">
      <c r="J158" s="13">
        <v>90</v>
      </c>
      <c r="K158" s="5">
        <f t="shared" si="76"/>
        <v>13.40132756633334</v>
      </c>
      <c r="L158" s="5">
        <f t="shared" si="77"/>
        <v>-14.464462118015648</v>
      </c>
      <c r="M158" s="5">
        <f t="shared" si="78"/>
        <v>1.063134551682312</v>
      </c>
      <c r="N158" s="5">
        <f t="shared" si="82"/>
        <v>3.552713678800501E-15</v>
      </c>
      <c r="O158" s="13">
        <f t="shared" si="79"/>
        <v>-1.178040262</v>
      </c>
      <c r="P158" s="13">
        <f t="shared" si="80"/>
        <v>0.943280738</v>
      </c>
      <c r="Q158" s="13">
        <f t="shared" si="81"/>
        <v>0.23617373800000005</v>
      </c>
      <c r="R158" s="13">
        <f t="shared" si="87"/>
        <v>0.0014142</v>
      </c>
      <c r="S158" s="13">
        <f t="shared" si="83"/>
        <v>-15.7873</v>
      </c>
      <c r="T158" s="13">
        <f t="shared" si="84"/>
        <v>-13.644</v>
      </c>
      <c r="U158" s="13">
        <f t="shared" si="85"/>
        <v>0.2511</v>
      </c>
      <c r="V158" s="13">
        <f t="shared" si="86"/>
        <v>-29.1802</v>
      </c>
    </row>
    <row r="159" spans="10:22" ht="12" customHeight="1">
      <c r="J159" s="13">
        <v>95</v>
      </c>
      <c r="K159" s="5">
        <f t="shared" si="76"/>
        <v>14.131670685419795</v>
      </c>
      <c r="L159" s="5">
        <f t="shared" si="77"/>
        <v>-13.78857010755547</v>
      </c>
      <c r="M159" s="5">
        <f t="shared" si="78"/>
        <v>-0.34310057786431786</v>
      </c>
      <c r="N159" s="5">
        <f t="shared" si="82"/>
        <v>7.16093850883226E-15</v>
      </c>
      <c r="O159" s="13">
        <f t="shared" si="79"/>
        <v>-1.137936227258085</v>
      </c>
      <c r="P159" s="13">
        <f t="shared" si="80"/>
        <v>1.0108104849059456</v>
      </c>
      <c r="Q159" s="13">
        <f t="shared" si="81"/>
        <v>0.12853457484090686</v>
      </c>
      <c r="R159" s="13">
        <f t="shared" si="87"/>
        <v>0.0014088</v>
      </c>
      <c r="S159" s="13">
        <f t="shared" si="83"/>
        <v>-16.0809</v>
      </c>
      <c r="T159" s="13">
        <f t="shared" si="84"/>
        <v>-13.9376</v>
      </c>
      <c r="U159" s="13">
        <f t="shared" si="85"/>
        <v>-0.0441</v>
      </c>
      <c r="V159" s="13">
        <f t="shared" si="86"/>
        <v>-30.0626</v>
      </c>
    </row>
    <row r="160" spans="10:22" ht="12" customHeight="1">
      <c r="J160" s="13">
        <v>100</v>
      </c>
      <c r="K160" s="5">
        <f t="shared" si="76"/>
        <v>14.754463257654146</v>
      </c>
      <c r="L160" s="5">
        <f t="shared" si="77"/>
        <v>-13.007738752810534</v>
      </c>
      <c r="M160" s="5">
        <f t="shared" si="78"/>
        <v>-1.7467245048436142</v>
      </c>
      <c r="N160" s="5">
        <f t="shared" si="82"/>
        <v>0</v>
      </c>
      <c r="O160" s="13">
        <f t="shared" si="79"/>
        <v>-1.0891718107220565</v>
      </c>
      <c r="P160" s="13">
        <f t="shared" si="80"/>
        <v>1.070647353677699</v>
      </c>
      <c r="Q160" s="13">
        <f t="shared" si="81"/>
        <v>0.019917185955976087</v>
      </c>
      <c r="R160" s="13">
        <f t="shared" si="87"/>
        <v>0.0013927</v>
      </c>
      <c r="S160" s="13">
        <f t="shared" si="83"/>
        <v>-16.0701</v>
      </c>
      <c r="T160" s="13">
        <f t="shared" si="84"/>
        <v>-13.9267</v>
      </c>
      <c r="U160" s="13">
        <f t="shared" si="85"/>
        <v>-0.0348</v>
      </c>
      <c r="V160" s="13">
        <f t="shared" si="86"/>
        <v>-30.0316</v>
      </c>
    </row>
    <row r="161" spans="10:22" ht="12" customHeight="1">
      <c r="J161" s="13">
        <v>105</v>
      </c>
      <c r="K161" s="5">
        <f t="shared" si="76"/>
        <v>15.264965455509255</v>
      </c>
      <c r="L161" s="5">
        <f t="shared" si="77"/>
        <v>-12.127910651869303</v>
      </c>
      <c r="M161" s="5">
        <f t="shared" si="78"/>
        <v>-3.137054803639944</v>
      </c>
      <c r="N161" s="5">
        <f t="shared" si="82"/>
        <v>7.993605777301127E-15</v>
      </c>
      <c r="O161" s="13">
        <f t="shared" si="79"/>
        <v>-1.0321181390465122</v>
      </c>
      <c r="P161" s="13">
        <f t="shared" si="80"/>
        <v>1.1223359496134178</v>
      </c>
      <c r="Q161" s="13">
        <f t="shared" si="81"/>
        <v>-0.08885178474040589</v>
      </c>
      <c r="R161" s="13">
        <f t="shared" si="87"/>
        <v>0.001366</v>
      </c>
      <c r="S161" s="13">
        <f t="shared" si="83"/>
        <v>-15.7552</v>
      </c>
      <c r="T161" s="13">
        <f t="shared" si="84"/>
        <v>-13.6116</v>
      </c>
      <c r="U161" s="13">
        <f t="shared" si="85"/>
        <v>0.2787</v>
      </c>
      <c r="V161" s="13">
        <f t="shared" si="86"/>
        <v>-29.0881</v>
      </c>
    </row>
    <row r="162" spans="10:22" ht="12" customHeight="1">
      <c r="J162" s="13">
        <v>110</v>
      </c>
      <c r="K162" s="5">
        <f t="shared" si="76"/>
        <v>15.659292049009789</v>
      </c>
      <c r="L162" s="5">
        <f t="shared" si="77"/>
        <v>-11.155781827834678</v>
      </c>
      <c r="M162" s="5">
        <f t="shared" si="78"/>
        <v>-4.503510221175108</v>
      </c>
      <c r="N162" s="5">
        <f t="shared" si="82"/>
        <v>0</v>
      </c>
      <c r="O162" s="13">
        <f t="shared" si="79"/>
        <v>-0.9672094251228527</v>
      </c>
      <c r="P162" s="13">
        <f t="shared" si="80"/>
        <v>1.1654828912876032</v>
      </c>
      <c r="Q162" s="13">
        <f t="shared" si="81"/>
        <v>-0.19694453970473783</v>
      </c>
      <c r="R162" s="13">
        <f t="shared" si="87"/>
        <v>0.0013289</v>
      </c>
      <c r="S162" s="13">
        <f t="shared" si="83"/>
        <v>-15.1458</v>
      </c>
      <c r="T162" s="13">
        <f t="shared" si="84"/>
        <v>-13.0019</v>
      </c>
      <c r="U162" s="13">
        <f t="shared" si="85"/>
        <v>0.8869</v>
      </c>
      <c r="V162" s="13">
        <f t="shared" si="86"/>
        <v>-27.2608</v>
      </c>
    </row>
    <row r="163" spans="10:22" ht="12" customHeight="1">
      <c r="J163" s="13">
        <v>115</v>
      </c>
      <c r="K163" s="5">
        <f t="shared" si="76"/>
        <v>15.934441974678299</v>
      </c>
      <c r="L163" s="5">
        <f t="shared" si="77"/>
        <v>-10.098750768044994</v>
      </c>
      <c r="M163" s="5">
        <f t="shared" si="78"/>
        <v>-5.835691206633303</v>
      </c>
      <c r="N163" s="5">
        <f t="shared" si="82"/>
        <v>0</v>
      </c>
      <c r="O163" s="13">
        <f t="shared" si="79"/>
        <v>-0.8949396634569898</v>
      </c>
      <c r="P163" s="13">
        <f t="shared" si="80"/>
        <v>1.1997598044212796</v>
      </c>
      <c r="Q163" s="13">
        <f t="shared" si="81"/>
        <v>-0.3035384278035534</v>
      </c>
      <c r="R163" s="13">
        <f t="shared" si="87"/>
        <v>0.0012817</v>
      </c>
      <c r="S163" s="13">
        <f t="shared" si="83"/>
        <v>-14.2604</v>
      </c>
      <c r="T163" s="13">
        <f t="shared" si="84"/>
        <v>-12.1161</v>
      </c>
      <c r="U163" s="13">
        <f t="shared" si="85"/>
        <v>1.7714</v>
      </c>
      <c r="V163" s="13">
        <f t="shared" si="86"/>
        <v>-24.6051</v>
      </c>
    </row>
    <row r="164" spans="10:22" ht="12" customHeight="1">
      <c r="J164" s="13">
        <v>120</v>
      </c>
      <c r="K164" s="5">
        <f t="shared" si="76"/>
        <v>16.08832117544038</v>
      </c>
      <c r="L164" s="5">
        <f t="shared" si="77"/>
        <v>-8.964862117118052</v>
      </c>
      <c r="M164" s="5">
        <f t="shared" si="78"/>
        <v>-7.12345905832232</v>
      </c>
      <c r="N164" s="5">
        <f t="shared" si="82"/>
        <v>8.881784197001252E-15</v>
      </c>
      <c r="O164" s="13">
        <f t="shared" si="79"/>
        <v>-0.8158588705728758</v>
      </c>
      <c r="P164" s="13">
        <f t="shared" si="80"/>
        <v>1.2249058210085333</v>
      </c>
      <c r="Q164" s="13">
        <f t="shared" si="81"/>
        <v>-0.40782220518526957</v>
      </c>
      <c r="R164" s="13">
        <f t="shared" si="87"/>
        <v>0.0012247</v>
      </c>
      <c r="S164" s="13">
        <f t="shared" si="83"/>
        <v>-13.1258</v>
      </c>
      <c r="T164" s="13">
        <f t="shared" si="84"/>
        <v>-10.9811</v>
      </c>
      <c r="U164" s="13">
        <f t="shared" si="85"/>
        <v>2.9051</v>
      </c>
      <c r="V164" s="13">
        <f t="shared" si="86"/>
        <v>-21.2018</v>
      </c>
    </row>
    <row r="165" spans="10:22" ht="12" customHeight="1">
      <c r="J165" s="13">
        <v>125</v>
      </c>
      <c r="K165" s="5">
        <f t="shared" si="76"/>
        <v>16.11975853766344</v>
      </c>
      <c r="L165" s="5">
        <f t="shared" si="77"/>
        <v>-7.762745452348097</v>
      </c>
      <c r="M165" s="5">
        <f t="shared" si="78"/>
        <v>-8.357013085315343</v>
      </c>
      <c r="N165" s="5">
        <f t="shared" si="82"/>
        <v>0</v>
      </c>
      <c r="O165" s="13">
        <f t="shared" si="79"/>
        <v>-0.7305688990546472</v>
      </c>
      <c r="P165" s="13">
        <f t="shared" si="80"/>
        <v>1.2407295646795553</v>
      </c>
      <c r="Q165" s="13">
        <f t="shared" si="81"/>
        <v>-0.5090022093357451</v>
      </c>
      <c r="R165" s="13">
        <f t="shared" si="87"/>
        <v>0.0011585</v>
      </c>
      <c r="S165" s="13">
        <f t="shared" si="83"/>
        <v>-11.7766</v>
      </c>
      <c r="T165" s="13">
        <f t="shared" si="84"/>
        <v>-9.6315</v>
      </c>
      <c r="U165" s="13">
        <f t="shared" si="85"/>
        <v>4.2537</v>
      </c>
      <c r="V165" s="13">
        <f t="shared" si="86"/>
        <v>-17.1544</v>
      </c>
    </row>
    <row r="166" spans="10:22" ht="12" customHeight="1">
      <c r="J166" s="13">
        <v>130</v>
      </c>
      <c r="K166" s="5">
        <f t="shared" si="76"/>
        <v>16.02851480403855</v>
      </c>
      <c r="L166" s="5">
        <f t="shared" si="77"/>
        <v>-6.5015496074119135</v>
      </c>
      <c r="M166" s="5">
        <f t="shared" si="78"/>
        <v>-9.526965196626632</v>
      </c>
      <c r="N166" s="5">
        <f t="shared" si="82"/>
        <v>0</v>
      </c>
      <c r="O166" s="13">
        <f t="shared" si="79"/>
        <v>-0.6397188570850507</v>
      </c>
      <c r="P166" s="13">
        <f t="shared" si="80"/>
        <v>1.2471106071903717</v>
      </c>
      <c r="Q166" s="13">
        <f t="shared" si="81"/>
        <v>-0.6063083993292395</v>
      </c>
      <c r="R166" s="13">
        <f t="shared" si="87"/>
        <v>0.0010834</v>
      </c>
      <c r="S166" s="13">
        <f t="shared" si="83"/>
        <v>-10.2537</v>
      </c>
      <c r="T166" s="13">
        <f t="shared" si="84"/>
        <v>-8.1082</v>
      </c>
      <c r="U166" s="13">
        <f t="shared" si="85"/>
        <v>5.7763</v>
      </c>
      <c r="V166" s="13">
        <f t="shared" si="86"/>
        <v>-12.5856</v>
      </c>
    </row>
    <row r="167" spans="10:22" ht="12" customHeight="1">
      <c r="J167" s="13">
        <v>135</v>
      </c>
      <c r="K167" s="5">
        <f t="shared" si="76"/>
        <v>15.815284394473077</v>
      </c>
      <c r="L167" s="5">
        <f t="shared" si="77"/>
        <v>-5.190873044220339</v>
      </c>
      <c r="M167" s="5">
        <f t="shared" si="78"/>
        <v>-10.624411350252739</v>
      </c>
      <c r="N167" s="5">
        <f t="shared" si="82"/>
        <v>0</v>
      </c>
      <c r="O167" s="13">
        <f t="shared" si="79"/>
        <v>-0.5440001683402298</v>
      </c>
      <c r="P167" s="13">
        <f t="shared" si="80"/>
        <v>1.2440003849544965</v>
      </c>
      <c r="Q167" s="13">
        <f t="shared" si="81"/>
        <v>-0.699000216304817</v>
      </c>
      <c r="R167" s="13">
        <f t="shared" si="87"/>
        <v>0.001</v>
      </c>
      <c r="S167" s="13">
        <f t="shared" si="83"/>
        <v>-8.6035</v>
      </c>
      <c r="T167" s="13">
        <f t="shared" si="84"/>
        <v>-6.4574</v>
      </c>
      <c r="U167" s="13">
        <f t="shared" si="85"/>
        <v>7.4265</v>
      </c>
      <c r="V167" s="13">
        <f t="shared" si="86"/>
        <v>-7.6344</v>
      </c>
    </row>
    <row r="168" spans="10:22" ht="12" customHeight="1">
      <c r="J168" s="13">
        <v>140</v>
      </c>
      <c r="K168" s="5">
        <f t="shared" si="76"/>
        <v>15.481690121135852</v>
      </c>
      <c r="L168" s="5">
        <f t="shared" si="77"/>
        <v>-3.8406908028274067</v>
      </c>
      <c r="M168" s="5">
        <f t="shared" si="78"/>
        <v>-11.640999318308445</v>
      </c>
      <c r="N168" s="5">
        <f t="shared" si="82"/>
        <v>0</v>
      </c>
      <c r="O168" s="13">
        <f t="shared" si="79"/>
        <v>-0.44414130983805733</v>
      </c>
      <c r="P168" s="13">
        <f t="shared" si="80"/>
        <v>1.2314225686411477</v>
      </c>
      <c r="Q168" s="13">
        <f t="shared" si="81"/>
        <v>-0.7863722195664449</v>
      </c>
      <c r="R168" s="13">
        <f t="shared" si="87"/>
        <v>0.000909</v>
      </c>
      <c r="S168" s="13">
        <f t="shared" si="83"/>
        <v>-6.8761</v>
      </c>
      <c r="T168" s="13">
        <f t="shared" si="84"/>
        <v>-4.7295</v>
      </c>
      <c r="U168" s="13">
        <f t="shared" si="85"/>
        <v>9.1542</v>
      </c>
      <c r="V168" s="13">
        <f t="shared" si="86"/>
        <v>-2.4514</v>
      </c>
    </row>
    <row r="169" spans="10:22" ht="12" customHeight="1">
      <c r="J169" s="13">
        <v>145</v>
      </c>
      <c r="K169" s="5">
        <f t="shared" si="76"/>
        <v>15.030270837876703</v>
      </c>
      <c r="L169" s="5">
        <f t="shared" si="77"/>
        <v>-2.461278585352447</v>
      </c>
      <c r="M169" s="5">
        <f t="shared" si="78"/>
        <v>-12.568992252524259</v>
      </c>
      <c r="N169" s="5">
        <f t="shared" si="82"/>
        <v>0</v>
      </c>
      <c r="O169" s="13">
        <f t="shared" si="79"/>
        <v>-0.3409022677881621</v>
      </c>
      <c r="P169" s="13">
        <f t="shared" si="80"/>
        <v>1.2094728830271635</v>
      </c>
      <c r="Q169" s="13">
        <f t="shared" si="81"/>
        <v>-0.8677594554126433</v>
      </c>
      <c r="R169" s="13">
        <f t="shared" si="87"/>
        <v>0.0008112</v>
      </c>
      <c r="S169" s="13">
        <f t="shared" si="83"/>
        <v>-5.1239</v>
      </c>
      <c r="T169" s="13">
        <f t="shared" si="84"/>
        <v>-2.9768</v>
      </c>
      <c r="U169" s="13">
        <f t="shared" si="85"/>
        <v>10.9069</v>
      </c>
      <c r="V169" s="13">
        <f t="shared" si="86"/>
        <v>2.8062</v>
      </c>
    </row>
    <row r="170" spans="10:22" ht="12" customHeight="1">
      <c r="J170" s="13">
        <v>150</v>
      </c>
      <c r="K170" s="5">
        <f t="shared" si="76"/>
        <v>14.464462118015646</v>
      </c>
      <c r="L170" s="5">
        <f t="shared" si="77"/>
        <v>-1.0631345516823114</v>
      </c>
      <c r="M170" s="5">
        <f t="shared" si="78"/>
        <v>-13.401327566333336</v>
      </c>
      <c r="N170" s="5">
        <f t="shared" si="82"/>
        <v>0</v>
      </c>
      <c r="O170" s="13">
        <f t="shared" si="79"/>
        <v>-0.23506875363798174</v>
      </c>
      <c r="P170" s="13">
        <f t="shared" si="80"/>
        <v>1.1783183784736486</v>
      </c>
      <c r="Q170" s="13">
        <f t="shared" si="81"/>
        <v>-0.942542517835667</v>
      </c>
      <c r="R170" s="13">
        <f t="shared" si="87"/>
        <v>0.0007071</v>
      </c>
      <c r="S170" s="13">
        <f t="shared" si="83"/>
        <v>-3.4001</v>
      </c>
      <c r="T170" s="13">
        <f t="shared" si="84"/>
        <v>-1.2527</v>
      </c>
      <c r="U170" s="13">
        <f t="shared" si="85"/>
        <v>12.6313</v>
      </c>
      <c r="V170" s="13">
        <f t="shared" si="86"/>
        <v>7.9785</v>
      </c>
    </row>
    <row r="171" spans="10:22" ht="12" customHeight="1">
      <c r="J171" s="13">
        <v>155</v>
      </c>
      <c r="K171" s="5">
        <f t="shared" si="76"/>
        <v>13.788570107555469</v>
      </c>
      <c r="L171" s="5">
        <f t="shared" si="77"/>
        <v>0.34310057786432024</v>
      </c>
      <c r="M171" s="5">
        <f t="shared" si="78"/>
        <v>-14.131670685419792</v>
      </c>
      <c r="N171" s="5">
        <f t="shared" si="82"/>
        <v>0</v>
      </c>
      <c r="O171" s="13">
        <f t="shared" si="79"/>
        <v>-0.12744622433422212</v>
      </c>
      <c r="P171" s="13">
        <f t="shared" si="80"/>
        <v>1.13819615957186</v>
      </c>
      <c r="Q171" s="13">
        <f t="shared" si="81"/>
        <v>-1.0101522625752282</v>
      </c>
      <c r="R171" s="13">
        <f t="shared" si="87"/>
        <v>0.0005977</v>
      </c>
      <c r="S171" s="13">
        <f t="shared" si="83"/>
        <v>-1.7573</v>
      </c>
      <c r="T171" s="13">
        <f t="shared" si="84"/>
        <v>0.3905</v>
      </c>
      <c r="U171" s="13">
        <f t="shared" si="85"/>
        <v>14.2751</v>
      </c>
      <c r="V171" s="13">
        <f t="shared" si="86"/>
        <v>12.9083</v>
      </c>
    </row>
    <row r="172" spans="10:22" ht="12" customHeight="1">
      <c r="J172" s="13">
        <v>160</v>
      </c>
      <c r="K172" s="5">
        <f aca="true" t="shared" si="88" ref="K172:K203">$L$3*1.414214*SIN(($M$3+J172)/180*PI())</f>
        <v>13.007738752810528</v>
      </c>
      <c r="L172" s="5">
        <f aca="true" t="shared" si="89" ref="L172:L203">$L$4*1.414214*SIN(($M$4+J172)/180*PI())</f>
        <v>1.7467245048436109</v>
      </c>
      <c r="M172" s="5">
        <f aca="true" t="shared" si="90" ref="M172:M203">$L$5*1.414214*SIN(($M$5+J172)/180*PI())</f>
        <v>-14.754463257654143</v>
      </c>
      <c r="N172" s="5">
        <f t="shared" si="82"/>
        <v>0</v>
      </c>
      <c r="O172" s="13">
        <f aca="true" t="shared" si="91" ref="O172:O203">$S$27*1.414214*SIN(($T$27+J172)/180*PI())</f>
        <v>-0.01885375230914482</v>
      </c>
      <c r="P172" s="13">
        <f aca="true" t="shared" si="92" ref="P172:P203">$S$28*1.414214*SIN(($T$28+J172)/180*PI())</f>
        <v>1.0894115806340974</v>
      </c>
      <c r="Q172" s="13">
        <f aca="true" t="shared" si="93" ref="Q172:Q203">$S$29*1.414214*SIN(($T$29+J172)/180*PI())</f>
        <v>-1.0700741386499792</v>
      </c>
      <c r="R172" s="13">
        <f t="shared" si="87"/>
        <v>0.0004837</v>
      </c>
      <c r="S172" s="13">
        <f t="shared" si="83"/>
        <v>-0.2452</v>
      </c>
      <c r="T172" s="13">
        <f t="shared" si="84"/>
        <v>1.9029</v>
      </c>
      <c r="U172" s="13">
        <f t="shared" si="85"/>
        <v>15.7884</v>
      </c>
      <c r="V172" s="13">
        <f t="shared" si="86"/>
        <v>17.4461</v>
      </c>
    </row>
    <row r="173" spans="10:22" ht="12" customHeight="1">
      <c r="J173" s="13">
        <v>165</v>
      </c>
      <c r="K173" s="5">
        <f t="shared" si="88"/>
        <v>12.127910651869298</v>
      </c>
      <c r="L173" s="5">
        <f t="shared" si="89"/>
        <v>3.1370548036399493</v>
      </c>
      <c r="M173" s="5">
        <f t="shared" si="90"/>
        <v>-15.264965455509252</v>
      </c>
      <c r="N173" s="5">
        <f t="shared" si="82"/>
        <v>0</v>
      </c>
      <c r="O173" s="13">
        <f t="shared" si="91"/>
        <v>0.08988220815521196</v>
      </c>
      <c r="P173" s="13">
        <f t="shared" si="92"/>
        <v>1.0323359217630121</v>
      </c>
      <c r="Q173" s="13">
        <f t="shared" si="93"/>
        <v>-1.1218521044011731</v>
      </c>
      <c r="R173" s="13">
        <f t="shared" si="87"/>
        <v>0.000366</v>
      </c>
      <c r="S173" s="13">
        <f t="shared" si="83"/>
        <v>1.0901</v>
      </c>
      <c r="T173" s="13">
        <f t="shared" si="84"/>
        <v>3.2385</v>
      </c>
      <c r="U173" s="13">
        <f t="shared" si="85"/>
        <v>17.125</v>
      </c>
      <c r="V173" s="13">
        <f t="shared" si="86"/>
        <v>21.4536</v>
      </c>
    </row>
    <row r="174" spans="10:22" ht="12" customHeight="1">
      <c r="J174" s="13">
        <v>170</v>
      </c>
      <c r="K174" s="5">
        <f t="shared" si="88"/>
        <v>11.155781827834675</v>
      </c>
      <c r="L174" s="5">
        <f t="shared" si="89"/>
        <v>4.503510221175107</v>
      </c>
      <c r="M174" s="5">
        <f t="shared" si="90"/>
        <v>-15.659292049009785</v>
      </c>
      <c r="N174" s="5">
        <f t="shared" si="82"/>
        <v>0</v>
      </c>
      <c r="O174" s="13">
        <f t="shared" si="91"/>
        <v>0.19793411074314646</v>
      </c>
      <c r="P174" s="13">
        <f t="shared" si="92"/>
        <v>0.9674035631858376</v>
      </c>
      <c r="Q174" s="13">
        <f t="shared" si="93"/>
        <v>-1.1650920982450532</v>
      </c>
      <c r="R174" s="13">
        <f t="shared" si="87"/>
        <v>0.0002456</v>
      </c>
      <c r="S174" s="13">
        <f t="shared" si="83"/>
        <v>2.2081</v>
      </c>
      <c r="T174" s="13">
        <f t="shared" si="84"/>
        <v>4.3567</v>
      </c>
      <c r="U174" s="13">
        <f t="shared" si="85"/>
        <v>18.2445</v>
      </c>
      <c r="V174" s="13">
        <f t="shared" si="86"/>
        <v>24.8093</v>
      </c>
    </row>
    <row r="175" spans="10:22" ht="12" customHeight="1">
      <c r="J175" s="13">
        <v>175</v>
      </c>
      <c r="K175" s="5">
        <f t="shared" si="88"/>
        <v>10.098750768044985</v>
      </c>
      <c r="L175" s="5">
        <f t="shared" si="89"/>
        <v>5.835691206633304</v>
      </c>
      <c r="M175" s="5">
        <f t="shared" si="90"/>
        <v>-15.934441974678297</v>
      </c>
      <c r="N175" s="5">
        <f t="shared" si="82"/>
        <v>0</v>
      </c>
      <c r="O175" s="13">
        <f t="shared" si="91"/>
        <v>0.3044796152324418</v>
      </c>
      <c r="P175" s="13">
        <f t="shared" si="92"/>
        <v>0.8951086793585775</v>
      </c>
      <c r="Q175" s="13">
        <f t="shared" si="93"/>
        <v>-1.199465037719445</v>
      </c>
      <c r="R175" s="13">
        <f t="shared" si="87"/>
        <v>0.0001233</v>
      </c>
      <c r="S175" s="13">
        <f t="shared" si="83"/>
        <v>3.0749</v>
      </c>
      <c r="T175" s="13">
        <f t="shared" si="84"/>
        <v>5.2236</v>
      </c>
      <c r="U175" s="13">
        <f t="shared" si="85"/>
        <v>19.1128</v>
      </c>
      <c r="V175" s="13">
        <f t="shared" si="86"/>
        <v>27.4113</v>
      </c>
    </row>
    <row r="176" spans="10:22" ht="12" customHeight="1">
      <c r="J176" s="13">
        <v>180</v>
      </c>
      <c r="K176" s="5">
        <f t="shared" si="88"/>
        <v>8.964862117118045</v>
      </c>
      <c r="L176" s="5">
        <f t="shared" si="89"/>
        <v>7.12345905832233</v>
      </c>
      <c r="M176" s="5">
        <f t="shared" si="90"/>
        <v>-16.08832117544038</v>
      </c>
      <c r="N176" s="5">
        <f t="shared" si="82"/>
        <v>0</v>
      </c>
      <c r="O176" s="13">
        <f t="shared" si="91"/>
        <v>0.4087078460000001</v>
      </c>
      <c r="P176" s="13">
        <f t="shared" si="92"/>
        <v>0.816001478</v>
      </c>
      <c r="Q176" s="13">
        <f t="shared" si="93"/>
        <v>-1.2247093239999998</v>
      </c>
      <c r="R176" s="13">
        <f t="shared" si="87"/>
        <v>0</v>
      </c>
      <c r="S176" s="13">
        <f t="shared" si="83"/>
        <v>3.664</v>
      </c>
      <c r="T176" s="13">
        <f t="shared" si="84"/>
        <v>5.8128</v>
      </c>
      <c r="U176" s="13">
        <f t="shared" si="85"/>
        <v>19.7035</v>
      </c>
      <c r="V176" s="13">
        <f t="shared" si="86"/>
        <v>29.1803</v>
      </c>
    </row>
    <row r="177" spans="10:22" ht="12" customHeight="1">
      <c r="J177" s="13">
        <v>185</v>
      </c>
      <c r="K177" s="5">
        <f t="shared" si="88"/>
        <v>7.762745452348091</v>
      </c>
      <c r="L177" s="5">
        <f t="shared" si="89"/>
        <v>8.35701308531534</v>
      </c>
      <c r="M177" s="5">
        <f t="shared" si="90"/>
        <v>-16.11975853766344</v>
      </c>
      <c r="N177" s="5">
        <f t="shared" si="82"/>
        <v>0</v>
      </c>
      <c r="O177" s="13">
        <f t="shared" si="91"/>
        <v>0.5098255632749534</v>
      </c>
      <c r="P177" s="13">
        <f t="shared" si="92"/>
        <v>0.730684012678679</v>
      </c>
      <c r="Q177" s="13">
        <f t="shared" si="93"/>
        <v>-1.2406328328252065</v>
      </c>
      <c r="R177" s="13">
        <f t="shared" si="87"/>
        <v>-0.0001233</v>
      </c>
      <c r="S177" s="13">
        <f t="shared" si="83"/>
        <v>3.9576</v>
      </c>
      <c r="T177" s="13">
        <f t="shared" si="84"/>
        <v>6.1063</v>
      </c>
      <c r="U177" s="13">
        <f t="shared" si="85"/>
        <v>19.9987</v>
      </c>
      <c r="V177" s="13">
        <f t="shared" si="86"/>
        <v>30.0626</v>
      </c>
    </row>
    <row r="178" spans="10:22" ht="12" customHeight="1">
      <c r="J178" s="13">
        <v>190</v>
      </c>
      <c r="K178" s="5">
        <f t="shared" si="88"/>
        <v>6.501549607411908</v>
      </c>
      <c r="L178" s="5">
        <f t="shared" si="89"/>
        <v>9.526965196626637</v>
      </c>
      <c r="M178" s="5">
        <f t="shared" si="90"/>
        <v>-16.02851480403855</v>
      </c>
      <c r="N178" s="5">
        <f t="shared" si="82"/>
        <v>0</v>
      </c>
      <c r="O178" s="13">
        <f t="shared" si="91"/>
        <v>0.6070632001722929</v>
      </c>
      <c r="P178" s="13">
        <f t="shared" si="92"/>
        <v>0.6398056008218038</v>
      </c>
      <c r="Q178" s="13">
        <f t="shared" si="93"/>
        <v>-1.2471143766780273</v>
      </c>
      <c r="R178" s="13">
        <f t="shared" si="87"/>
        <v>-0.0002456</v>
      </c>
      <c r="S178" s="13">
        <f t="shared" si="83"/>
        <v>3.9469</v>
      </c>
      <c r="T178" s="13">
        <f t="shared" si="84"/>
        <v>6.0954</v>
      </c>
      <c r="U178" s="13">
        <f t="shared" si="85"/>
        <v>19.9894</v>
      </c>
      <c r="V178" s="13">
        <f t="shared" si="86"/>
        <v>30.0317</v>
      </c>
    </row>
    <row r="179" spans="10:22" ht="12" customHeight="1">
      <c r="J179" s="13">
        <v>195</v>
      </c>
      <c r="K179" s="5">
        <f t="shared" si="88"/>
        <v>5.190873044220335</v>
      </c>
      <c r="L179" s="5">
        <f t="shared" si="89"/>
        <v>10.624411350252739</v>
      </c>
      <c r="M179" s="5">
        <f t="shared" si="90"/>
        <v>-15.815284394473078</v>
      </c>
      <c r="N179" s="5">
        <f t="shared" si="82"/>
        <v>0</v>
      </c>
      <c r="O179" s="13">
        <f t="shared" si="91"/>
        <v>0.6996807195615385</v>
      </c>
      <c r="P179" s="13">
        <f t="shared" si="92"/>
        <v>0.5440578820174903</v>
      </c>
      <c r="Q179" s="13">
        <f t="shared" si="93"/>
        <v>-1.2441046270960792</v>
      </c>
      <c r="R179" s="13">
        <f t="shared" si="87"/>
        <v>-0.000366</v>
      </c>
      <c r="S179" s="13">
        <f t="shared" si="83"/>
        <v>3.632</v>
      </c>
      <c r="T179" s="13">
        <f t="shared" si="84"/>
        <v>5.7803</v>
      </c>
      <c r="U179" s="13">
        <f t="shared" si="85"/>
        <v>19.6759</v>
      </c>
      <c r="V179" s="13">
        <f t="shared" si="86"/>
        <v>29.0882</v>
      </c>
    </row>
    <row r="180" spans="10:22" ht="12" customHeight="1">
      <c r="J180" s="13">
        <v>200</v>
      </c>
      <c r="K180" s="5">
        <f t="shared" si="88"/>
        <v>3.840690802827405</v>
      </c>
      <c r="L180" s="5">
        <f t="shared" si="89"/>
        <v>11.640999318308445</v>
      </c>
      <c r="M180" s="5">
        <f t="shared" si="90"/>
        <v>-15.481690121135854</v>
      </c>
      <c r="N180" s="5">
        <f t="shared" si="82"/>
        <v>0</v>
      </c>
      <c r="O180" s="13">
        <f t="shared" si="91"/>
        <v>0.7869732461961517</v>
      </c>
      <c r="P180" s="13">
        <f t="shared" si="92"/>
        <v>0.4441695542198921</v>
      </c>
      <c r="Q180" s="13">
        <f t="shared" si="93"/>
        <v>-1.2316264900910172</v>
      </c>
      <c r="R180" s="13">
        <f t="shared" si="87"/>
        <v>-0.0004837</v>
      </c>
      <c r="S180" s="13">
        <f t="shared" si="83"/>
        <v>3.0225</v>
      </c>
      <c r="T180" s="13">
        <f t="shared" si="84"/>
        <v>5.1706</v>
      </c>
      <c r="U180" s="13">
        <f t="shared" si="85"/>
        <v>19.0677</v>
      </c>
      <c r="V180" s="13">
        <f t="shared" si="86"/>
        <v>27.2608</v>
      </c>
    </row>
    <row r="181" spans="10:22" ht="12" customHeight="1">
      <c r="J181" s="13">
        <v>205</v>
      </c>
      <c r="K181" s="5">
        <f t="shared" si="88"/>
        <v>2.461278585352439</v>
      </c>
      <c r="L181" s="5">
        <f t="shared" si="89"/>
        <v>12.568992252524257</v>
      </c>
      <c r="M181" s="5">
        <f t="shared" si="90"/>
        <v>-15.030270837876705</v>
      </c>
      <c r="N181" s="5">
        <f t="shared" si="82"/>
        <v>0</v>
      </c>
      <c r="O181" s="13">
        <f t="shared" si="91"/>
        <v>0.8682764312397742</v>
      </c>
      <c r="P181" s="13">
        <f t="shared" si="92"/>
        <v>0.34090082791777154</v>
      </c>
      <c r="Q181" s="13">
        <f t="shared" si="93"/>
        <v>-1.209774931819955</v>
      </c>
      <c r="R181" s="13">
        <f t="shared" si="87"/>
        <v>-0.0005977</v>
      </c>
      <c r="S181" s="13">
        <f t="shared" si="83"/>
        <v>2.1371</v>
      </c>
      <c r="T181" s="13">
        <f t="shared" si="84"/>
        <v>4.2848</v>
      </c>
      <c r="U181" s="13">
        <f t="shared" si="85"/>
        <v>18.1832</v>
      </c>
      <c r="V181" s="13">
        <f t="shared" si="86"/>
        <v>24.6051</v>
      </c>
    </row>
    <row r="182" spans="10:22" ht="12" customHeight="1">
      <c r="J182" s="13">
        <v>210</v>
      </c>
      <c r="K182" s="5">
        <f t="shared" si="88"/>
        <v>1.063134551682305</v>
      </c>
      <c r="L182" s="5">
        <f t="shared" si="89"/>
        <v>13.401327566333336</v>
      </c>
      <c r="M182" s="5">
        <f t="shared" si="90"/>
        <v>-14.46446211801565</v>
      </c>
      <c r="N182" s="5">
        <f t="shared" si="82"/>
        <v>0</v>
      </c>
      <c r="O182" s="13">
        <f t="shared" si="91"/>
        <v>0.9429715083620182</v>
      </c>
      <c r="P182" s="13">
        <f t="shared" si="92"/>
        <v>0.23503764047364895</v>
      </c>
      <c r="Q182" s="13">
        <f t="shared" si="93"/>
        <v>-1.178716255835667</v>
      </c>
      <c r="R182" s="13">
        <f t="shared" si="87"/>
        <v>-0.0007071</v>
      </c>
      <c r="S182" s="13">
        <f t="shared" si="83"/>
        <v>1.0025</v>
      </c>
      <c r="T182" s="13">
        <f t="shared" si="84"/>
        <v>3.1498</v>
      </c>
      <c r="U182" s="13">
        <f t="shared" si="85"/>
        <v>17.0495</v>
      </c>
      <c r="V182" s="13">
        <f t="shared" si="86"/>
        <v>21.2018</v>
      </c>
    </row>
    <row r="183" spans="10:22" ht="12" customHeight="1">
      <c r="J183" s="13">
        <v>215</v>
      </c>
      <c r="K183" s="5">
        <f t="shared" si="88"/>
        <v>-0.343100577864325</v>
      </c>
      <c r="L183" s="5">
        <f t="shared" si="89"/>
        <v>14.131670685419792</v>
      </c>
      <c r="M183" s="5">
        <f t="shared" si="90"/>
        <v>-13.788570107555474</v>
      </c>
      <c r="N183" s="5">
        <f t="shared" si="82"/>
        <v>0</v>
      </c>
      <c r="O183" s="13">
        <f t="shared" si="91"/>
        <v>1.010490002923863</v>
      </c>
      <c r="P183" s="13">
        <f t="shared" si="92"/>
        <v>0.12738567466591377</v>
      </c>
      <c r="Q183" s="13">
        <f t="shared" si="93"/>
        <v>-1.138686837416135</v>
      </c>
      <c r="R183" s="13">
        <f t="shared" si="87"/>
        <v>-0.0008112</v>
      </c>
      <c r="S183" s="13">
        <f t="shared" si="83"/>
        <v>-0.3467</v>
      </c>
      <c r="T183" s="13">
        <f t="shared" si="84"/>
        <v>1.8002</v>
      </c>
      <c r="U183" s="13">
        <f t="shared" si="85"/>
        <v>15.7009</v>
      </c>
      <c r="V183" s="13">
        <f t="shared" si="86"/>
        <v>17.1544</v>
      </c>
    </row>
    <row r="184" spans="10:22" ht="12" customHeight="1">
      <c r="J184" s="13">
        <v>220</v>
      </c>
      <c r="K184" s="5">
        <f t="shared" si="88"/>
        <v>-1.7467245048436142</v>
      </c>
      <c r="L184" s="5">
        <f t="shared" si="89"/>
        <v>14.754463257654145</v>
      </c>
      <c r="M184" s="5">
        <f t="shared" si="90"/>
        <v>-13.007738752810537</v>
      </c>
      <c r="N184" s="5">
        <f t="shared" si="82"/>
        <v>0</v>
      </c>
      <c r="O184" s="13">
        <f t="shared" si="91"/>
        <v>1.0703180584129115</v>
      </c>
      <c r="P184" s="13">
        <f t="shared" si="92"/>
        <v>0.01876422695639873</v>
      </c>
      <c r="Q184" s="13">
        <f t="shared" si="93"/>
        <v>-1.0899913246059554</v>
      </c>
      <c r="R184" s="13">
        <f t="shared" si="87"/>
        <v>-0.000909</v>
      </c>
      <c r="S184" s="13">
        <f t="shared" si="83"/>
        <v>-1.8696</v>
      </c>
      <c r="T184" s="13">
        <f t="shared" si="84"/>
        <v>0.2769</v>
      </c>
      <c r="U184" s="13">
        <f t="shared" si="85"/>
        <v>14.1783</v>
      </c>
      <c r="V184" s="13">
        <f t="shared" si="86"/>
        <v>12.5856</v>
      </c>
    </row>
    <row r="185" spans="10:22" ht="12" customHeight="1">
      <c r="J185" s="13">
        <v>225</v>
      </c>
      <c r="K185" s="5">
        <f t="shared" si="88"/>
        <v>-3.1370548036399577</v>
      </c>
      <c r="L185" s="5">
        <f t="shared" si="89"/>
        <v>15.264965455509254</v>
      </c>
      <c r="M185" s="5">
        <f t="shared" si="90"/>
        <v>-12.1279106518693</v>
      </c>
      <c r="N185" s="5">
        <f t="shared" si="82"/>
        <v>0</v>
      </c>
      <c r="O185" s="13">
        <f t="shared" si="91"/>
        <v>1.1220003472017241</v>
      </c>
      <c r="P185" s="13">
        <f t="shared" si="92"/>
        <v>-0.09000002785040563</v>
      </c>
      <c r="Q185" s="13">
        <f t="shared" si="93"/>
        <v>-1.033000319660768</v>
      </c>
      <c r="R185" s="13">
        <f t="shared" si="87"/>
        <v>-0.001</v>
      </c>
      <c r="S185" s="13">
        <f t="shared" si="83"/>
        <v>-3.5198</v>
      </c>
      <c r="T185" s="13">
        <f t="shared" si="84"/>
        <v>-1.3738</v>
      </c>
      <c r="U185" s="13">
        <f t="shared" si="85"/>
        <v>12.5281</v>
      </c>
      <c r="V185" s="13">
        <f t="shared" si="86"/>
        <v>7.6345</v>
      </c>
    </row>
    <row r="186" spans="10:22" ht="12" customHeight="1">
      <c r="J186" s="13">
        <v>230</v>
      </c>
      <c r="K186" s="5">
        <f t="shared" si="88"/>
        <v>-4.503510221175108</v>
      </c>
      <c r="L186" s="5">
        <f t="shared" si="89"/>
        <v>15.659292049009787</v>
      </c>
      <c r="M186" s="5">
        <f t="shared" si="90"/>
        <v>-11.155781827834685</v>
      </c>
      <c r="N186" s="5">
        <f t="shared" si="82"/>
        <v>0</v>
      </c>
      <c r="O186" s="13">
        <f t="shared" si="91"/>
        <v>1.1651435358659992</v>
      </c>
      <c r="P186" s="13">
        <f t="shared" si="92"/>
        <v>-0.19807932810176576</v>
      </c>
      <c r="Q186" s="13">
        <f t="shared" si="93"/>
        <v>-0.9681475585403146</v>
      </c>
      <c r="R186" s="13">
        <f t="shared" si="87"/>
        <v>-0.0010834</v>
      </c>
      <c r="S186" s="13">
        <f t="shared" si="83"/>
        <v>-5.2472</v>
      </c>
      <c r="T186" s="13">
        <f t="shared" si="84"/>
        <v>-3.1018</v>
      </c>
      <c r="U186" s="13">
        <f t="shared" si="85"/>
        <v>10.8004</v>
      </c>
      <c r="V186" s="13">
        <f t="shared" si="86"/>
        <v>2.4514</v>
      </c>
    </row>
    <row r="187" spans="10:22" ht="12" customHeight="1">
      <c r="J187" s="13">
        <v>235</v>
      </c>
      <c r="K187" s="5">
        <f t="shared" si="88"/>
        <v>-5.835691206633309</v>
      </c>
      <c r="L187" s="5">
        <f t="shared" si="89"/>
        <v>15.934441974678297</v>
      </c>
      <c r="M187" s="5">
        <f t="shared" si="90"/>
        <v>-10.098750768044992</v>
      </c>
      <c r="N187" s="5">
        <f t="shared" si="82"/>
        <v>0</v>
      </c>
      <c r="O187" s="13">
        <f t="shared" si="91"/>
        <v>1.1994192786894315</v>
      </c>
      <c r="P187" s="13">
        <f t="shared" si="92"/>
        <v>-0.30465112506270203</v>
      </c>
      <c r="Q187" s="13">
        <f t="shared" si="93"/>
        <v>-0.8959266099158921</v>
      </c>
      <c r="R187" s="13">
        <f t="shared" si="87"/>
        <v>-0.0011585</v>
      </c>
      <c r="S187" s="13">
        <f t="shared" si="83"/>
        <v>-6.9994</v>
      </c>
      <c r="T187" s="13">
        <f t="shared" si="84"/>
        <v>-4.8544</v>
      </c>
      <c r="U187" s="13">
        <f t="shared" si="85"/>
        <v>9.0477</v>
      </c>
      <c r="V187" s="13">
        <f t="shared" si="86"/>
        <v>-2.8061</v>
      </c>
    </row>
    <row r="188" spans="10:22" ht="12" customHeight="1">
      <c r="J188" s="13">
        <v>240</v>
      </c>
      <c r="K188" s="5">
        <f t="shared" si="88"/>
        <v>-7.123459058322333</v>
      </c>
      <c r="L188" s="5">
        <f t="shared" si="89"/>
        <v>16.08832117544038</v>
      </c>
      <c r="M188" s="5">
        <f t="shared" si="90"/>
        <v>-8.964862117118054</v>
      </c>
      <c r="N188" s="5">
        <f t="shared" si="82"/>
        <v>0</v>
      </c>
      <c r="O188" s="13">
        <f t="shared" si="91"/>
        <v>1.224566716572876</v>
      </c>
      <c r="P188" s="13">
        <f t="shared" si="92"/>
        <v>-0.4089043430085334</v>
      </c>
      <c r="Q188" s="13">
        <f t="shared" si="93"/>
        <v>-0.8168871188147302</v>
      </c>
      <c r="R188" s="13">
        <f t="shared" si="87"/>
        <v>-0.0012247</v>
      </c>
      <c r="S188" s="13">
        <f t="shared" si="83"/>
        <v>-8.7232</v>
      </c>
      <c r="T188" s="13">
        <f t="shared" si="84"/>
        <v>-6.5786</v>
      </c>
      <c r="U188" s="13">
        <f t="shared" si="85"/>
        <v>7.3233</v>
      </c>
      <c r="V188" s="13">
        <f t="shared" si="86"/>
        <v>-7.9785</v>
      </c>
    </row>
    <row r="189" spans="10:22" ht="12" customHeight="1">
      <c r="J189" s="13">
        <v>245</v>
      </c>
      <c r="K189" s="5">
        <f t="shared" si="88"/>
        <v>-8.35701308531535</v>
      </c>
      <c r="L189" s="5">
        <f t="shared" si="89"/>
        <v>16.11975853766344</v>
      </c>
      <c r="M189" s="5">
        <f t="shared" si="90"/>
        <v>-7.762745452348099</v>
      </c>
      <c r="N189" s="5">
        <f t="shared" si="82"/>
        <v>-8.881784197001252E-15</v>
      </c>
      <c r="O189" s="13">
        <f t="shared" si="91"/>
        <v>1.2403944623296008</v>
      </c>
      <c r="P189" s="13">
        <f t="shared" si="92"/>
        <v>-0.5100455520008764</v>
      </c>
      <c r="Q189" s="13">
        <f t="shared" si="93"/>
        <v>-0.7316306234894607</v>
      </c>
      <c r="R189" s="13">
        <f t="shared" si="87"/>
        <v>-0.0012817</v>
      </c>
      <c r="S189" s="13">
        <f t="shared" si="83"/>
        <v>-10.366</v>
      </c>
      <c r="T189" s="13">
        <f t="shared" si="84"/>
        <v>-8.2218</v>
      </c>
      <c r="U189" s="13">
        <f t="shared" si="85"/>
        <v>5.6795</v>
      </c>
      <c r="V189" s="13">
        <f t="shared" si="86"/>
        <v>-12.9083</v>
      </c>
    </row>
    <row r="190" spans="10:22" ht="12" customHeight="1">
      <c r="J190" s="13">
        <v>250</v>
      </c>
      <c r="K190" s="5">
        <f t="shared" si="88"/>
        <v>-9.526965196626643</v>
      </c>
      <c r="L190" s="5">
        <f t="shared" si="89"/>
        <v>16.02851480403855</v>
      </c>
      <c r="M190" s="5">
        <f t="shared" si="90"/>
        <v>-6.501549607411916</v>
      </c>
      <c r="N190" s="5">
        <f t="shared" si="82"/>
        <v>-7.993605777301127E-15</v>
      </c>
      <c r="O190" s="13">
        <f t="shared" si="91"/>
        <v>1.2467820572573436</v>
      </c>
      <c r="P190" s="13">
        <f t="shared" si="92"/>
        <v>-0.6073050063685677</v>
      </c>
      <c r="Q190" s="13">
        <f t="shared" si="93"/>
        <v>-0.6408059773487876</v>
      </c>
      <c r="R190" s="13">
        <f t="shared" si="87"/>
        <v>-0.0013289</v>
      </c>
      <c r="S190" s="13">
        <f t="shared" si="83"/>
        <v>-11.878</v>
      </c>
      <c r="T190" s="13">
        <f t="shared" si="84"/>
        <v>-9.7342</v>
      </c>
      <c r="U190" s="13">
        <f t="shared" si="85"/>
        <v>4.1662</v>
      </c>
      <c r="V190" s="13">
        <f t="shared" si="86"/>
        <v>-17.446</v>
      </c>
    </row>
    <row r="191" spans="10:22" ht="12" customHeight="1">
      <c r="J191" s="13">
        <v>255</v>
      </c>
      <c r="K191" s="5">
        <f t="shared" si="88"/>
        <v>-10.62441135025275</v>
      </c>
      <c r="L191" s="5">
        <f t="shared" si="89"/>
        <v>15.815284394473078</v>
      </c>
      <c r="M191" s="5">
        <f t="shared" si="90"/>
        <v>-5.190873044220344</v>
      </c>
      <c r="N191" s="5">
        <f t="shared" si="82"/>
        <v>-1.509903313490213E-14</v>
      </c>
      <c r="O191" s="13">
        <f t="shared" si="91"/>
        <v>1.2436808879017685</v>
      </c>
      <c r="P191" s="13">
        <f t="shared" si="92"/>
        <v>-0.6999425029370063</v>
      </c>
      <c r="Q191" s="13">
        <f t="shared" si="93"/>
        <v>-0.5451044107912619</v>
      </c>
      <c r="R191" s="13">
        <f t="shared" si="87"/>
        <v>-0.001366</v>
      </c>
      <c r="S191" s="13">
        <f t="shared" si="83"/>
        <v>-13.2134</v>
      </c>
      <c r="T191" s="13">
        <f t="shared" si="84"/>
        <v>-11.0698</v>
      </c>
      <c r="U191" s="13">
        <f t="shared" si="85"/>
        <v>2.8296</v>
      </c>
      <c r="V191" s="13">
        <f t="shared" si="86"/>
        <v>-21.4536</v>
      </c>
    </row>
    <row r="192" spans="10:22" ht="12" customHeight="1">
      <c r="J192" s="13">
        <v>260</v>
      </c>
      <c r="K192" s="5">
        <f t="shared" si="88"/>
        <v>-11.640999318308449</v>
      </c>
      <c r="L192" s="5">
        <f t="shared" si="89"/>
        <v>15.481690121135856</v>
      </c>
      <c r="M192" s="5">
        <f t="shared" si="90"/>
        <v>-3.840690802827414</v>
      </c>
      <c r="N192" s="5">
        <f t="shared" si="82"/>
        <v>-7.105427357601002E-15</v>
      </c>
      <c r="O192" s="13">
        <f t="shared" si="91"/>
        <v>1.2311145560342094</v>
      </c>
      <c r="P192" s="13">
        <f t="shared" si="92"/>
        <v>-0.7872530144212553</v>
      </c>
      <c r="Q192" s="13">
        <f t="shared" si="93"/>
        <v>-0.4452542705245726</v>
      </c>
      <c r="R192" s="13">
        <f t="shared" si="87"/>
        <v>-0.0013927</v>
      </c>
      <c r="S192" s="13">
        <f t="shared" si="83"/>
        <v>-14.3314</v>
      </c>
      <c r="T192" s="13">
        <f t="shared" si="84"/>
        <v>-12.188</v>
      </c>
      <c r="U192" s="13">
        <f t="shared" si="85"/>
        <v>1.7101</v>
      </c>
      <c r="V192" s="13">
        <f t="shared" si="86"/>
        <v>-24.8093</v>
      </c>
    </row>
    <row r="193" spans="10:22" ht="12" customHeight="1">
      <c r="J193" s="13">
        <v>265</v>
      </c>
      <c r="K193" s="5">
        <f t="shared" si="88"/>
        <v>-12.568992252524259</v>
      </c>
      <c r="L193" s="5">
        <f t="shared" si="89"/>
        <v>15.030270837876705</v>
      </c>
      <c r="M193" s="5">
        <f t="shared" si="90"/>
        <v>-2.461278585352455</v>
      </c>
      <c r="N193" s="5">
        <f t="shared" si="82"/>
        <v>-9.325873406851315E-15</v>
      </c>
      <c r="O193" s="13">
        <f t="shared" si="91"/>
        <v>1.2091786990279363</v>
      </c>
      <c r="P193" s="13">
        <f t="shared" si="92"/>
        <v>-0.8685720551093921</v>
      </c>
      <c r="Q193" s="13">
        <f t="shared" si="93"/>
        <v>-0.342015476407312</v>
      </c>
      <c r="R193" s="13">
        <f t="shared" si="87"/>
        <v>-0.0014088</v>
      </c>
      <c r="S193" s="13">
        <f t="shared" si="83"/>
        <v>-15.1982</v>
      </c>
      <c r="T193" s="13">
        <f t="shared" si="84"/>
        <v>-13.0549</v>
      </c>
      <c r="U193" s="13">
        <f t="shared" si="85"/>
        <v>0.8418</v>
      </c>
      <c r="V193" s="13">
        <f t="shared" si="86"/>
        <v>-27.4113</v>
      </c>
    </row>
    <row r="194" spans="10:22" ht="12" customHeight="1">
      <c r="J194" s="13">
        <v>270</v>
      </c>
      <c r="K194" s="5">
        <f t="shared" si="88"/>
        <v>-13.401327566333336</v>
      </c>
      <c r="L194" s="5">
        <f t="shared" si="89"/>
        <v>14.46446211801565</v>
      </c>
      <c r="M194" s="5">
        <f t="shared" si="90"/>
        <v>-1.063134551682307</v>
      </c>
      <c r="N194" s="5">
        <f t="shared" si="82"/>
        <v>6.8833827526759706E-15</v>
      </c>
      <c r="O194" s="13">
        <f t="shared" si="91"/>
        <v>1.178040262</v>
      </c>
      <c r="P194" s="13">
        <f t="shared" si="92"/>
        <v>-0.9432807379999999</v>
      </c>
      <c r="Q194" s="13">
        <f t="shared" si="93"/>
        <v>-0.23617373800000074</v>
      </c>
      <c r="R194" s="13">
        <f t="shared" si="87"/>
        <v>-0.0014142</v>
      </c>
      <c r="S194" s="13">
        <f t="shared" si="83"/>
        <v>-15.7873</v>
      </c>
      <c r="T194" s="13">
        <f t="shared" si="84"/>
        <v>-13.644</v>
      </c>
      <c r="U194" s="13">
        <f t="shared" si="85"/>
        <v>0.2511</v>
      </c>
      <c r="V194" s="13">
        <f t="shared" si="86"/>
        <v>-29.1802</v>
      </c>
    </row>
    <row r="195" spans="10:22" ht="12" customHeight="1">
      <c r="J195" s="13">
        <v>275</v>
      </c>
      <c r="K195" s="5">
        <f t="shared" si="88"/>
        <v>-14.131670685419792</v>
      </c>
      <c r="L195" s="5">
        <f t="shared" si="89"/>
        <v>13.788570107555469</v>
      </c>
      <c r="M195" s="5">
        <f t="shared" si="90"/>
        <v>0.3431005778643231</v>
      </c>
      <c r="N195" s="5">
        <f t="shared" si="82"/>
        <v>0</v>
      </c>
      <c r="O195" s="13">
        <f t="shared" si="91"/>
        <v>1.1379362272580853</v>
      </c>
      <c r="P195" s="13">
        <f t="shared" si="92"/>
        <v>-1.010810484905946</v>
      </c>
      <c r="Q195" s="13">
        <f t="shared" si="93"/>
        <v>-0.12853457484090647</v>
      </c>
      <c r="R195" s="13">
        <f t="shared" si="87"/>
        <v>-0.0014088</v>
      </c>
      <c r="S195" s="13">
        <f t="shared" si="83"/>
        <v>-16.0809</v>
      </c>
      <c r="T195" s="13">
        <f t="shared" si="84"/>
        <v>-13.9376</v>
      </c>
      <c r="U195" s="13">
        <f t="shared" si="85"/>
        <v>-0.0441</v>
      </c>
      <c r="V195" s="13">
        <f t="shared" si="86"/>
        <v>-30.0626</v>
      </c>
    </row>
    <row r="196" spans="10:22" ht="12" customHeight="1">
      <c r="J196" s="13">
        <v>280</v>
      </c>
      <c r="K196" s="5">
        <f t="shared" si="88"/>
        <v>-14.75446325765415</v>
      </c>
      <c r="L196" s="5">
        <f t="shared" si="89"/>
        <v>13.007738752810532</v>
      </c>
      <c r="M196" s="5">
        <f t="shared" si="90"/>
        <v>1.7467245048436122</v>
      </c>
      <c r="N196" s="5">
        <f t="shared" si="82"/>
        <v>-5.773159728050814E-15</v>
      </c>
      <c r="O196" s="13">
        <f t="shared" si="91"/>
        <v>1.0891718107220565</v>
      </c>
      <c r="P196" s="13">
        <f t="shared" si="92"/>
        <v>-1.0706473536776993</v>
      </c>
      <c r="Q196" s="13">
        <f t="shared" si="93"/>
        <v>-0.01991718595597679</v>
      </c>
      <c r="R196" s="13">
        <f t="shared" si="87"/>
        <v>-0.0013927</v>
      </c>
      <c r="S196" s="13">
        <f t="shared" si="83"/>
        <v>-16.0701</v>
      </c>
      <c r="T196" s="13">
        <f t="shared" si="84"/>
        <v>-13.9267</v>
      </c>
      <c r="U196" s="13">
        <f t="shared" si="85"/>
        <v>-0.0348</v>
      </c>
      <c r="V196" s="13">
        <f t="shared" si="86"/>
        <v>-30.0316</v>
      </c>
    </row>
    <row r="197" spans="10:22" ht="12" customHeight="1">
      <c r="J197" s="13">
        <v>285</v>
      </c>
      <c r="K197" s="5">
        <f t="shared" si="88"/>
        <v>-15.264965455509252</v>
      </c>
      <c r="L197" s="5">
        <f t="shared" si="89"/>
        <v>12.127910651869303</v>
      </c>
      <c r="M197" s="5">
        <f t="shared" si="90"/>
        <v>3.137054803639949</v>
      </c>
      <c r="N197" s="5">
        <f t="shared" si="82"/>
        <v>0</v>
      </c>
      <c r="O197" s="13">
        <f t="shared" si="91"/>
        <v>1.0321181390465124</v>
      </c>
      <c r="P197" s="13">
        <f t="shared" si="92"/>
        <v>-1.1223359496134178</v>
      </c>
      <c r="Q197" s="13">
        <f t="shared" si="93"/>
        <v>0.08885178474040464</v>
      </c>
      <c r="R197" s="13">
        <f t="shared" si="87"/>
        <v>-0.001366</v>
      </c>
      <c r="S197" s="13">
        <f t="shared" si="83"/>
        <v>-15.7552</v>
      </c>
      <c r="T197" s="13">
        <f t="shared" si="84"/>
        <v>-13.6116</v>
      </c>
      <c r="U197" s="13">
        <f t="shared" si="85"/>
        <v>0.2787</v>
      </c>
      <c r="V197" s="13">
        <f t="shared" si="86"/>
        <v>-29.0881</v>
      </c>
    </row>
    <row r="198" spans="10:22" ht="12" customHeight="1">
      <c r="J198" s="13">
        <v>290</v>
      </c>
      <c r="K198" s="5">
        <f t="shared" si="88"/>
        <v>-15.659292049009785</v>
      </c>
      <c r="L198" s="5">
        <f t="shared" si="89"/>
        <v>11.15578182783468</v>
      </c>
      <c r="M198" s="5">
        <f t="shared" si="90"/>
        <v>4.503510221175092</v>
      </c>
      <c r="N198" s="5">
        <f t="shared" si="82"/>
        <v>-1.3322676295501878E-14</v>
      </c>
      <c r="O198" s="13">
        <f t="shared" si="91"/>
        <v>0.9672094251228528</v>
      </c>
      <c r="P198" s="13">
        <f t="shared" si="92"/>
        <v>-1.1654828912876032</v>
      </c>
      <c r="Q198" s="13">
        <f t="shared" si="93"/>
        <v>0.19694453970473821</v>
      </c>
      <c r="R198" s="13">
        <f t="shared" si="87"/>
        <v>-0.0013289</v>
      </c>
      <c r="S198" s="13">
        <f t="shared" si="83"/>
        <v>-15.1458</v>
      </c>
      <c r="T198" s="13">
        <f t="shared" si="84"/>
        <v>-13.0019</v>
      </c>
      <c r="U198" s="13">
        <f t="shared" si="85"/>
        <v>0.8869</v>
      </c>
      <c r="V198" s="13">
        <f t="shared" si="86"/>
        <v>-27.2608</v>
      </c>
    </row>
    <row r="199" spans="10:22" ht="12" customHeight="1">
      <c r="J199" s="13">
        <v>295</v>
      </c>
      <c r="K199" s="5">
        <f t="shared" si="88"/>
        <v>-15.934441974678297</v>
      </c>
      <c r="L199" s="5">
        <f t="shared" si="89"/>
        <v>10.098750768044995</v>
      </c>
      <c r="M199" s="5">
        <f t="shared" si="90"/>
        <v>5.835691206633315</v>
      </c>
      <c r="N199" s="5">
        <f t="shared" si="82"/>
        <v>1.3322676295501878E-14</v>
      </c>
      <c r="O199" s="13">
        <f t="shared" si="91"/>
        <v>0.8949396634569895</v>
      </c>
      <c r="P199" s="13">
        <f t="shared" si="92"/>
        <v>-1.1997598044212796</v>
      </c>
      <c r="Q199" s="13">
        <f t="shared" si="93"/>
        <v>0.3035384278035532</v>
      </c>
      <c r="R199" s="13">
        <f t="shared" si="87"/>
        <v>-0.0012817</v>
      </c>
      <c r="S199" s="13">
        <f t="shared" si="83"/>
        <v>-14.2604</v>
      </c>
      <c r="T199" s="13">
        <f t="shared" si="84"/>
        <v>-12.1161</v>
      </c>
      <c r="U199" s="13">
        <f t="shared" si="85"/>
        <v>1.7714</v>
      </c>
      <c r="V199" s="13">
        <f t="shared" si="86"/>
        <v>-24.6051</v>
      </c>
    </row>
    <row r="200" spans="10:22" ht="12" customHeight="1">
      <c r="J200" s="13">
        <v>300</v>
      </c>
      <c r="K200" s="5">
        <f t="shared" si="88"/>
        <v>-16.08832117544038</v>
      </c>
      <c r="L200" s="5">
        <f t="shared" si="89"/>
        <v>8.964862117118058</v>
      </c>
      <c r="M200" s="5">
        <f t="shared" si="90"/>
        <v>7.123459058322325</v>
      </c>
      <c r="N200" s="5">
        <f t="shared" si="82"/>
        <v>0</v>
      </c>
      <c r="O200" s="13">
        <f t="shared" si="91"/>
        <v>0.8158588705728758</v>
      </c>
      <c r="P200" s="13">
        <f t="shared" si="92"/>
        <v>-1.2249058210085335</v>
      </c>
      <c r="Q200" s="13">
        <f t="shared" si="93"/>
        <v>0.40782220518526935</v>
      </c>
      <c r="R200" s="13">
        <f t="shared" si="87"/>
        <v>-0.0012247</v>
      </c>
      <c r="S200" s="13">
        <f t="shared" si="83"/>
        <v>-13.1258</v>
      </c>
      <c r="T200" s="13">
        <f t="shared" si="84"/>
        <v>-10.9811</v>
      </c>
      <c r="U200" s="13">
        <f t="shared" si="85"/>
        <v>2.9051</v>
      </c>
      <c r="V200" s="13">
        <f t="shared" si="86"/>
        <v>-21.2018</v>
      </c>
    </row>
    <row r="201" spans="10:22" ht="12" customHeight="1">
      <c r="J201" s="13">
        <v>305</v>
      </c>
      <c r="K201" s="5">
        <f t="shared" si="88"/>
        <v>-16.11975853766344</v>
      </c>
      <c r="L201" s="5">
        <f t="shared" si="89"/>
        <v>7.762745452348097</v>
      </c>
      <c r="M201" s="5">
        <f t="shared" si="90"/>
        <v>8.357013085315335</v>
      </c>
      <c r="N201" s="5">
        <f t="shared" si="82"/>
        <v>0</v>
      </c>
      <c r="O201" s="13">
        <f t="shared" si="91"/>
        <v>0.7305688990546477</v>
      </c>
      <c r="P201" s="13">
        <f t="shared" si="92"/>
        <v>-1.2407295646795555</v>
      </c>
      <c r="Q201" s="13">
        <f t="shared" si="93"/>
        <v>0.5090022093357455</v>
      </c>
      <c r="R201" s="13">
        <f t="shared" si="87"/>
        <v>-0.0011585</v>
      </c>
      <c r="S201" s="13">
        <f t="shared" si="83"/>
        <v>-11.7766</v>
      </c>
      <c r="T201" s="13">
        <f t="shared" si="84"/>
        <v>-9.6315</v>
      </c>
      <c r="U201" s="13">
        <f t="shared" si="85"/>
        <v>4.2537</v>
      </c>
      <c r="V201" s="13">
        <f t="shared" si="86"/>
        <v>-17.1544</v>
      </c>
    </row>
    <row r="202" spans="10:22" ht="12" customHeight="1">
      <c r="J202" s="13">
        <v>310</v>
      </c>
      <c r="K202" s="5">
        <f t="shared" si="88"/>
        <v>-16.02851480403855</v>
      </c>
      <c r="L202" s="5">
        <f t="shared" si="89"/>
        <v>6.501549607411914</v>
      </c>
      <c r="M202" s="5">
        <f t="shared" si="90"/>
        <v>9.52696519662663</v>
      </c>
      <c r="N202" s="5">
        <f t="shared" si="82"/>
        <v>0</v>
      </c>
      <c r="O202" s="13">
        <f t="shared" si="91"/>
        <v>0.6397188570850508</v>
      </c>
      <c r="P202" s="13">
        <f t="shared" si="92"/>
        <v>-1.2471106071903717</v>
      </c>
      <c r="Q202" s="13">
        <f t="shared" si="93"/>
        <v>0.6063083993292384</v>
      </c>
      <c r="R202" s="13">
        <f t="shared" si="87"/>
        <v>-0.0010834</v>
      </c>
      <c r="S202" s="13">
        <f t="shared" si="83"/>
        <v>-10.2537</v>
      </c>
      <c r="T202" s="13">
        <f t="shared" si="84"/>
        <v>-8.1082</v>
      </c>
      <c r="U202" s="13">
        <f t="shared" si="85"/>
        <v>5.7763</v>
      </c>
      <c r="V202" s="13">
        <f t="shared" si="86"/>
        <v>-12.5856</v>
      </c>
    </row>
    <row r="203" spans="10:22" ht="12" customHeight="1">
      <c r="J203" s="13">
        <v>315</v>
      </c>
      <c r="K203" s="5">
        <f t="shared" si="88"/>
        <v>-15.815284394473078</v>
      </c>
      <c r="L203" s="5">
        <f t="shared" si="89"/>
        <v>5.190873044220342</v>
      </c>
      <c r="M203" s="5">
        <f t="shared" si="90"/>
        <v>10.624411350252732</v>
      </c>
      <c r="N203" s="5">
        <f t="shared" si="82"/>
        <v>0</v>
      </c>
      <c r="O203" s="13">
        <f t="shared" si="91"/>
        <v>0.54400016834023</v>
      </c>
      <c r="P203" s="13">
        <f t="shared" si="92"/>
        <v>-1.2440003849544965</v>
      </c>
      <c r="Q203" s="13">
        <f t="shared" si="93"/>
        <v>0.6990002163048178</v>
      </c>
      <c r="R203" s="13">
        <f t="shared" si="87"/>
        <v>-0.001</v>
      </c>
      <c r="S203" s="13">
        <f t="shared" si="83"/>
        <v>-8.6035</v>
      </c>
      <c r="T203" s="13">
        <f t="shared" si="84"/>
        <v>-6.4574</v>
      </c>
      <c r="U203" s="13">
        <f t="shared" si="85"/>
        <v>7.4265</v>
      </c>
      <c r="V203" s="13">
        <f t="shared" si="86"/>
        <v>-7.6344</v>
      </c>
    </row>
    <row r="204" spans="10:22" ht="12" customHeight="1">
      <c r="J204" s="13">
        <v>320</v>
      </c>
      <c r="K204" s="5">
        <f aca="true" t="shared" si="94" ref="K204:K215">$L$3*1.414214*SIN(($M$3+J204)/180*PI())</f>
        <v>-15.481690121135854</v>
      </c>
      <c r="L204" s="5">
        <f aca="true" t="shared" si="95" ref="L204:L215">$L$4*1.414214*SIN(($M$4+J204)/180*PI())</f>
        <v>3.840690802827405</v>
      </c>
      <c r="M204" s="5">
        <f aca="true" t="shared" si="96" ref="M204:M215">$L$5*1.414214*SIN(($M$5+J204)/180*PI())</f>
        <v>11.640999318308449</v>
      </c>
      <c r="N204" s="5">
        <f t="shared" si="82"/>
        <v>0</v>
      </c>
      <c r="O204" s="13">
        <f aca="true" t="shared" si="97" ref="O204:O215">$S$27*1.414214*SIN(($T$27+J204)/180*PI())</f>
        <v>0.4441413098380578</v>
      </c>
      <c r="P204" s="13">
        <f aca="true" t="shared" si="98" ref="P204:P215">$S$28*1.414214*SIN(($T$28+J204)/180*PI())</f>
        <v>-1.2314225686411477</v>
      </c>
      <c r="Q204" s="13">
        <f aca="true" t="shared" si="99" ref="Q204:Q215">$S$29*1.414214*SIN(($T$29+J204)/180*PI())</f>
        <v>0.7863722195664451</v>
      </c>
      <c r="R204" s="13">
        <f t="shared" si="87"/>
        <v>-0.000909</v>
      </c>
      <c r="S204" s="13">
        <f t="shared" si="83"/>
        <v>-6.8761</v>
      </c>
      <c r="T204" s="13">
        <f t="shared" si="84"/>
        <v>-4.7295</v>
      </c>
      <c r="U204" s="13">
        <f t="shared" si="85"/>
        <v>9.1542</v>
      </c>
      <c r="V204" s="13">
        <f t="shared" si="86"/>
        <v>-2.4514</v>
      </c>
    </row>
    <row r="205" spans="10:22" ht="12" customHeight="1">
      <c r="J205" s="13">
        <v>325</v>
      </c>
      <c r="K205" s="5">
        <f t="shared" si="94"/>
        <v>-15.030270837876705</v>
      </c>
      <c r="L205" s="5">
        <f t="shared" si="95"/>
        <v>2.4612785853524457</v>
      </c>
      <c r="M205" s="5">
        <f t="shared" si="96"/>
        <v>12.568992252524257</v>
      </c>
      <c r="N205" s="5">
        <f aca="true" t="shared" si="100" ref="N205:N215">K205+L205+M205</f>
        <v>0</v>
      </c>
      <c r="O205" s="13">
        <f t="shared" si="97"/>
        <v>0.3409022677881621</v>
      </c>
      <c r="P205" s="13">
        <f t="shared" si="98"/>
        <v>-1.2094728830271635</v>
      </c>
      <c r="Q205" s="13">
        <f t="shared" si="99"/>
        <v>0.8677594554126428</v>
      </c>
      <c r="R205" s="13">
        <f t="shared" si="87"/>
        <v>-0.0008112</v>
      </c>
      <c r="S205" s="13">
        <f aca="true" t="shared" si="101" ref="S205:S215">ROUND((K205*O205),4)</f>
        <v>-5.1239</v>
      </c>
      <c r="T205" s="13">
        <f aca="true" t="shared" si="102" ref="T205:T215">ROUND((L205*P205),4)</f>
        <v>-2.9768</v>
      </c>
      <c r="U205" s="13">
        <f aca="true" t="shared" si="103" ref="U205:U215">ROUND((M205*Q205),4)</f>
        <v>10.9069</v>
      </c>
      <c r="V205" s="13">
        <f aca="true" t="shared" si="104" ref="V205:V215">ROUND((S205+T205+U205),4)</f>
        <v>2.8062</v>
      </c>
    </row>
    <row r="206" spans="10:22" ht="12" customHeight="1">
      <c r="J206" s="13">
        <v>330</v>
      </c>
      <c r="K206" s="5">
        <f t="shared" si="94"/>
        <v>-14.46446211801565</v>
      </c>
      <c r="L206" s="5">
        <f t="shared" si="95"/>
        <v>1.063134551682312</v>
      </c>
      <c r="M206" s="5">
        <f t="shared" si="96"/>
        <v>13.401327566333336</v>
      </c>
      <c r="N206" s="5">
        <f t="shared" si="100"/>
        <v>0</v>
      </c>
      <c r="O206" s="13">
        <f t="shared" si="97"/>
        <v>0.2350687536379818</v>
      </c>
      <c r="P206" s="13">
        <f t="shared" si="98"/>
        <v>-1.1783183784736486</v>
      </c>
      <c r="Q206" s="13">
        <f t="shared" si="99"/>
        <v>0.9425425178356661</v>
      </c>
      <c r="R206" s="13">
        <f aca="true" t="shared" si="105" ref="R206:R215">ROUND((O206+P206+Q206),7)</f>
        <v>-0.0007071</v>
      </c>
      <c r="S206" s="13">
        <f t="shared" si="101"/>
        <v>-3.4001</v>
      </c>
      <c r="T206" s="13">
        <f t="shared" si="102"/>
        <v>-1.2527</v>
      </c>
      <c r="U206" s="13">
        <f t="shared" si="103"/>
        <v>12.6313</v>
      </c>
      <c r="V206" s="13">
        <f t="shared" si="104"/>
        <v>7.9785</v>
      </c>
    </row>
    <row r="207" spans="10:22" ht="12" customHeight="1">
      <c r="J207" s="13">
        <v>335</v>
      </c>
      <c r="K207" s="5">
        <f t="shared" si="94"/>
        <v>-13.788570107555474</v>
      </c>
      <c r="L207" s="5">
        <f t="shared" si="95"/>
        <v>-0.34310057786431786</v>
      </c>
      <c r="M207" s="5">
        <f t="shared" si="96"/>
        <v>14.131670685419785</v>
      </c>
      <c r="N207" s="5">
        <f t="shared" si="100"/>
        <v>0</v>
      </c>
      <c r="O207" s="13">
        <f t="shared" si="97"/>
        <v>0.12744622433422234</v>
      </c>
      <c r="P207" s="13">
        <f t="shared" si="98"/>
        <v>-1.1381961595718593</v>
      </c>
      <c r="Q207" s="13">
        <f t="shared" si="99"/>
        <v>1.010152262575228</v>
      </c>
      <c r="R207" s="13">
        <f t="shared" si="105"/>
        <v>-0.0005977</v>
      </c>
      <c r="S207" s="13">
        <f t="shared" si="101"/>
        <v>-1.7573</v>
      </c>
      <c r="T207" s="13">
        <f t="shared" si="102"/>
        <v>0.3905</v>
      </c>
      <c r="U207" s="13">
        <f t="shared" si="103"/>
        <v>14.2751</v>
      </c>
      <c r="V207" s="13">
        <f t="shared" si="104"/>
        <v>12.9083</v>
      </c>
    </row>
    <row r="208" spans="10:22" ht="12" customHeight="1">
      <c r="J208" s="13">
        <v>340</v>
      </c>
      <c r="K208" s="5">
        <f t="shared" si="94"/>
        <v>-13.007738752810537</v>
      </c>
      <c r="L208" s="5">
        <f t="shared" si="95"/>
        <v>-1.7467245048436142</v>
      </c>
      <c r="M208" s="5">
        <f t="shared" si="96"/>
        <v>14.754463257654148</v>
      </c>
      <c r="N208" s="5">
        <f t="shared" si="100"/>
        <v>0</v>
      </c>
      <c r="O208" s="13">
        <f t="shared" si="97"/>
        <v>0.018853752309144597</v>
      </c>
      <c r="P208" s="13">
        <f t="shared" si="98"/>
        <v>-1.0894115806340974</v>
      </c>
      <c r="Q208" s="13">
        <f t="shared" si="99"/>
        <v>1.070074138649979</v>
      </c>
      <c r="R208" s="13">
        <f t="shared" si="105"/>
        <v>-0.0004837</v>
      </c>
      <c r="S208" s="13">
        <f t="shared" si="101"/>
        <v>-0.2452</v>
      </c>
      <c r="T208" s="13">
        <f t="shared" si="102"/>
        <v>1.9029</v>
      </c>
      <c r="U208" s="13">
        <f t="shared" si="103"/>
        <v>15.7884</v>
      </c>
      <c r="V208" s="13">
        <f t="shared" si="104"/>
        <v>17.4461</v>
      </c>
    </row>
    <row r="209" spans="10:22" ht="12" customHeight="1">
      <c r="J209" s="13">
        <v>345</v>
      </c>
      <c r="K209" s="5">
        <f t="shared" si="94"/>
        <v>-12.1279106518693</v>
      </c>
      <c r="L209" s="5">
        <f t="shared" si="95"/>
        <v>-3.137054803639944</v>
      </c>
      <c r="M209" s="5">
        <f t="shared" si="96"/>
        <v>15.264965455509252</v>
      </c>
      <c r="N209" s="5">
        <f t="shared" si="100"/>
        <v>0</v>
      </c>
      <c r="O209" s="13">
        <f t="shared" si="97"/>
        <v>-0.08988220815521152</v>
      </c>
      <c r="P209" s="13">
        <f t="shared" si="98"/>
        <v>-1.0323359217630117</v>
      </c>
      <c r="Q209" s="13">
        <f t="shared" si="99"/>
        <v>1.1218521044011731</v>
      </c>
      <c r="R209" s="13">
        <f t="shared" si="105"/>
        <v>-0.000366</v>
      </c>
      <c r="S209" s="13">
        <f t="shared" si="101"/>
        <v>1.0901</v>
      </c>
      <c r="T209" s="13">
        <f t="shared" si="102"/>
        <v>3.2385</v>
      </c>
      <c r="U209" s="13">
        <f t="shared" si="103"/>
        <v>17.125</v>
      </c>
      <c r="V209" s="13">
        <f t="shared" si="104"/>
        <v>21.4536</v>
      </c>
    </row>
    <row r="210" spans="10:22" ht="12" customHeight="1">
      <c r="J210" s="13">
        <v>350</v>
      </c>
      <c r="K210" s="5">
        <f t="shared" si="94"/>
        <v>-11.155781827834685</v>
      </c>
      <c r="L210" s="5">
        <f t="shared" si="95"/>
        <v>-4.503510221175108</v>
      </c>
      <c r="M210" s="5">
        <f t="shared" si="96"/>
        <v>15.659292049009785</v>
      </c>
      <c r="N210" s="5">
        <f t="shared" si="100"/>
        <v>0</v>
      </c>
      <c r="O210" s="13">
        <f t="shared" si="97"/>
        <v>-0.19793411074314643</v>
      </c>
      <c r="P210" s="13">
        <f t="shared" si="98"/>
        <v>-0.9674035631858375</v>
      </c>
      <c r="Q210" s="13">
        <f t="shared" si="99"/>
        <v>1.165092098245053</v>
      </c>
      <c r="R210" s="13">
        <f t="shared" si="105"/>
        <v>-0.0002456</v>
      </c>
      <c r="S210" s="13">
        <f t="shared" si="101"/>
        <v>2.2081</v>
      </c>
      <c r="T210" s="13">
        <f t="shared" si="102"/>
        <v>4.3567</v>
      </c>
      <c r="U210" s="13">
        <f t="shared" si="103"/>
        <v>18.2445</v>
      </c>
      <c r="V210" s="13">
        <f t="shared" si="104"/>
        <v>24.8093</v>
      </c>
    </row>
    <row r="211" spans="10:22" ht="12" customHeight="1">
      <c r="J211" s="40">
        <v>355</v>
      </c>
      <c r="K211" s="5">
        <f t="shared" si="94"/>
        <v>-10.098750768044992</v>
      </c>
      <c r="L211" s="5">
        <f t="shared" si="95"/>
        <v>-5.835691206633303</v>
      </c>
      <c r="M211" s="5">
        <f t="shared" si="96"/>
        <v>15.934441974678295</v>
      </c>
      <c r="N211" s="5">
        <f t="shared" si="100"/>
        <v>0</v>
      </c>
      <c r="O211" s="13">
        <f t="shared" si="97"/>
        <v>-0.3044796152324417</v>
      </c>
      <c r="P211" s="13">
        <f t="shared" si="98"/>
        <v>-0.8951086793585776</v>
      </c>
      <c r="Q211" s="13">
        <f t="shared" si="99"/>
        <v>1.1994650377194445</v>
      </c>
      <c r="R211" s="40">
        <f t="shared" si="105"/>
        <v>-0.0001233</v>
      </c>
      <c r="S211" s="13">
        <f t="shared" si="101"/>
        <v>3.0749</v>
      </c>
      <c r="T211" s="13">
        <f t="shared" si="102"/>
        <v>5.2236</v>
      </c>
      <c r="U211" s="13">
        <f t="shared" si="103"/>
        <v>19.1128</v>
      </c>
      <c r="V211" s="13">
        <f t="shared" si="104"/>
        <v>27.4113</v>
      </c>
    </row>
    <row r="212" spans="10:22" ht="12" customHeight="1">
      <c r="J212" s="13">
        <v>360</v>
      </c>
      <c r="K212" s="5">
        <f t="shared" si="94"/>
        <v>-8.964862117118054</v>
      </c>
      <c r="L212" s="5">
        <f t="shared" si="95"/>
        <v>-7.12345905832232</v>
      </c>
      <c r="M212" s="5">
        <f t="shared" si="96"/>
        <v>16.08832117544038</v>
      </c>
      <c r="N212" s="5">
        <f t="shared" si="100"/>
        <v>0</v>
      </c>
      <c r="O212" s="13">
        <f t="shared" si="97"/>
        <v>-0.4087078460000003</v>
      </c>
      <c r="P212" s="13">
        <f t="shared" si="98"/>
        <v>-0.8160014779999998</v>
      </c>
      <c r="Q212" s="13">
        <f t="shared" si="99"/>
        <v>1.2247093240000002</v>
      </c>
      <c r="R212" s="13">
        <f t="shared" si="105"/>
        <v>0</v>
      </c>
      <c r="S212" s="13">
        <f t="shared" si="101"/>
        <v>3.664</v>
      </c>
      <c r="T212" s="13">
        <f t="shared" si="102"/>
        <v>5.8128</v>
      </c>
      <c r="U212" s="13">
        <f t="shared" si="103"/>
        <v>19.7035</v>
      </c>
      <c r="V212" s="13">
        <f t="shared" si="104"/>
        <v>29.1803</v>
      </c>
    </row>
    <row r="213" spans="10:22" ht="12" customHeight="1">
      <c r="J213" s="13">
        <v>365</v>
      </c>
      <c r="K213" s="5">
        <f t="shared" si="94"/>
        <v>-7.762745452348099</v>
      </c>
      <c r="L213" s="5">
        <f t="shared" si="95"/>
        <v>-8.357013085315343</v>
      </c>
      <c r="M213" s="5">
        <f t="shared" si="96"/>
        <v>16.11975853766344</v>
      </c>
      <c r="N213" s="5">
        <f t="shared" si="100"/>
        <v>0</v>
      </c>
      <c r="O213" s="13">
        <f t="shared" si="97"/>
        <v>-0.5098255632749531</v>
      </c>
      <c r="P213" s="13">
        <f t="shared" si="98"/>
        <v>-0.7306840126786788</v>
      </c>
      <c r="Q213" s="13">
        <f t="shared" si="99"/>
        <v>1.2406328328252065</v>
      </c>
      <c r="R213" s="13">
        <f t="shared" si="105"/>
        <v>0.0001233</v>
      </c>
      <c r="S213" s="13">
        <f t="shared" si="101"/>
        <v>3.9576</v>
      </c>
      <c r="T213" s="13">
        <f t="shared" si="102"/>
        <v>6.1063</v>
      </c>
      <c r="U213" s="13">
        <f t="shared" si="103"/>
        <v>19.9987</v>
      </c>
      <c r="V213" s="13">
        <f t="shared" si="104"/>
        <v>30.0626</v>
      </c>
    </row>
    <row r="214" spans="10:22" ht="12" customHeight="1">
      <c r="J214" s="13">
        <v>370</v>
      </c>
      <c r="K214" s="5">
        <f t="shared" si="94"/>
        <v>-6.501549607411916</v>
      </c>
      <c r="L214" s="5">
        <f t="shared" si="95"/>
        <v>-9.526965196626632</v>
      </c>
      <c r="M214" s="5">
        <f t="shared" si="96"/>
        <v>16.02851480403855</v>
      </c>
      <c r="N214" s="5">
        <f t="shared" si="100"/>
        <v>0</v>
      </c>
      <c r="O214" s="13">
        <f t="shared" si="97"/>
        <v>-0.6070632001722923</v>
      </c>
      <c r="P214" s="13">
        <f t="shared" si="98"/>
        <v>-0.6398056008218035</v>
      </c>
      <c r="Q214" s="13">
        <f t="shared" si="99"/>
        <v>1.2471143766780273</v>
      </c>
      <c r="R214" s="13">
        <f t="shared" si="105"/>
        <v>0.0002456</v>
      </c>
      <c r="S214" s="13">
        <f t="shared" si="101"/>
        <v>3.9469</v>
      </c>
      <c r="T214" s="13">
        <f t="shared" si="102"/>
        <v>6.0954</v>
      </c>
      <c r="U214" s="13">
        <f t="shared" si="103"/>
        <v>19.9894</v>
      </c>
      <c r="V214" s="13">
        <f t="shared" si="104"/>
        <v>30.0317</v>
      </c>
    </row>
    <row r="215" spans="10:22" ht="12" customHeight="1">
      <c r="J215" s="13">
        <v>375</v>
      </c>
      <c r="K215" s="5">
        <f t="shared" si="94"/>
        <v>-5.190873044220344</v>
      </c>
      <c r="L215" s="5">
        <f t="shared" si="95"/>
        <v>-10.624411350252739</v>
      </c>
      <c r="M215" s="5">
        <f t="shared" si="96"/>
        <v>15.815284394473078</v>
      </c>
      <c r="N215" s="5">
        <f t="shared" si="100"/>
        <v>0</v>
      </c>
      <c r="O215" s="13">
        <f t="shared" si="97"/>
        <v>-0.6996807195615385</v>
      </c>
      <c r="P215" s="13">
        <f t="shared" si="98"/>
        <v>-0.5440578820174898</v>
      </c>
      <c r="Q215" s="13">
        <f t="shared" si="99"/>
        <v>1.2441046270960794</v>
      </c>
      <c r="R215" s="13">
        <f t="shared" si="105"/>
        <v>0.000366</v>
      </c>
      <c r="S215" s="13">
        <f t="shared" si="101"/>
        <v>3.632</v>
      </c>
      <c r="T215" s="13">
        <f t="shared" si="102"/>
        <v>5.7803</v>
      </c>
      <c r="U215" s="13">
        <f t="shared" si="103"/>
        <v>19.6759</v>
      </c>
      <c r="V215" s="13">
        <f t="shared" si="104"/>
        <v>29.0882</v>
      </c>
    </row>
    <row r="216" spans="19:22" ht="12" customHeight="1">
      <c r="S216" s="13"/>
      <c r="T216" s="13"/>
      <c r="U216" s="13"/>
      <c r="V216" s="13"/>
    </row>
    <row r="217" spans="19:22" ht="12" customHeight="1">
      <c r="S217" s="13"/>
      <c r="T217" s="13"/>
      <c r="U217" s="13"/>
      <c r="V217" s="13"/>
    </row>
    <row r="218" spans="19:22" ht="12" customHeight="1">
      <c r="S218" s="13"/>
      <c r="T218" s="13"/>
      <c r="U218" s="13"/>
      <c r="V218" s="13"/>
    </row>
    <row r="219" spans="19:22" ht="12" customHeight="1">
      <c r="S219" s="13"/>
      <c r="T219" s="13"/>
      <c r="U219" s="13"/>
      <c r="V219" s="13"/>
    </row>
    <row r="220" spans="19:22" ht="12" customHeight="1">
      <c r="S220" s="13"/>
      <c r="T220" s="13"/>
      <c r="U220" s="13"/>
      <c r="V220" s="13"/>
    </row>
    <row r="221" spans="19:22" ht="12" customHeight="1">
      <c r="S221" s="13"/>
      <c r="T221" s="13"/>
      <c r="U221" s="13"/>
      <c r="V221" s="13"/>
    </row>
    <row r="222" spans="19:22" ht="12" customHeight="1">
      <c r="S222" s="13"/>
      <c r="T222" s="13"/>
      <c r="U222" s="13"/>
      <c r="V222" s="13"/>
    </row>
    <row r="223" spans="19:22" ht="12" customHeight="1">
      <c r="S223" s="13"/>
      <c r="T223" s="13"/>
      <c r="U223" s="13"/>
      <c r="V223" s="13"/>
    </row>
    <row r="224" spans="19:22" ht="12" customHeight="1">
      <c r="S224" s="13"/>
      <c r="T224" s="13"/>
      <c r="U224" s="13"/>
      <c r="V224" s="13"/>
    </row>
  </sheetData>
  <sheetProtection password="C407" sheet="1" objects="1" scenarios="1"/>
  <conditionalFormatting sqref="J31:J34 J23:J25 AF29:AF32 AH50 AH52 AH37:AH38 AH40:AH43 AH45:AH48 U33:V38 S34:S38 V50:V54 V41:V46 V48 U42:U45 L35:M38 M30 M27:O29 AJ14:AJ16 Q27:V29 M6 M13:M24 J2:J4 E8:G10 M3:V5 J15:J17 V24:V26 V30:V31">
    <cfRule type="cellIs" priority="1" dxfId="0" operator="lessThan" stopIfTrue="1">
      <formula>0</formula>
    </cfRule>
  </conditionalFormatting>
  <conditionalFormatting sqref="E2:E4 D86:G88 D42:G57 D59:G69 D13:G40">
    <cfRule type="cellIs" priority="2" dxfId="0" operator="lessThanOrEqual" stopIfTrue="1">
      <formula>0</formula>
    </cfRule>
  </conditionalFormatting>
  <conditionalFormatting sqref="F2:G4">
    <cfRule type="cellIs" priority="3" dxfId="0" operator="greaterThanOrEqual" stopIfTrue="1">
      <formula>0</formula>
    </cfRule>
  </conditionalFormatting>
  <conditionalFormatting sqref="L13:L24">
    <cfRule type="cellIs" priority="4" dxfId="1" operator="greaterThan" stopIfTrue="1">
      <formula>0</formula>
    </cfRule>
  </conditionalFormatting>
  <printOptions gridLines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Header>&amp;L&amp;D - &amp;T&amp;C&amp;F&amp;RBeispiel.........Seite &amp;P / &amp;N</oddHeader>
    <oddFooter>&amp;L&amp;8Ausgabe: 10-2006 / 02
Blattschutz:160539&amp;C&amp;8(für sinusförmige Größen und stationären Netzzustand)&amp;R&amp;8Verfasser: Helmut Karger
e-mail: heka@vr-web.de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Karger</dc:creator>
  <cp:keywords/>
  <dc:description/>
  <cp:lastModifiedBy>Helmut Karger</cp:lastModifiedBy>
  <cp:lastPrinted>2008-05-09T13:27:32Z</cp:lastPrinted>
  <dcterms:created xsi:type="dcterms:W3CDTF">1996-10-17T05:27:31Z</dcterms:created>
  <dcterms:modified xsi:type="dcterms:W3CDTF">2008-05-09T13:27:37Z</dcterms:modified>
  <cp:category/>
  <cp:version/>
  <cp:contentType/>
  <cp:contentStatus/>
</cp:coreProperties>
</file>