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6060" windowHeight="3960" activeTab="0"/>
  </bookViews>
  <sheets>
    <sheet name="E22-2LQ" sheetId="1" r:id="rId1"/>
  </sheets>
  <definedNames>
    <definedName name="_xlnm.Print_Area" localSheetId="0">'E22-2LQ'!$A$1:$AI$59</definedName>
  </definedNames>
  <calcPr fullCalcOnLoad="1"/>
</workbook>
</file>

<file path=xl/sharedStrings.xml><?xml version="1.0" encoding="utf-8"?>
<sst xmlns="http://schemas.openxmlformats.org/spreadsheetml/2006/main" count="253" uniqueCount="192">
  <si>
    <t>Spannung</t>
  </si>
  <si>
    <t>Strom</t>
  </si>
  <si>
    <t>[°]</t>
  </si>
  <si>
    <t>P [W]</t>
  </si>
  <si>
    <t>Q [W]</t>
  </si>
  <si>
    <t>10°</t>
  </si>
  <si>
    <t>90°</t>
  </si>
  <si>
    <t>Grad</t>
  </si>
  <si>
    <t>u1</t>
  </si>
  <si>
    <t>u2</t>
  </si>
  <si>
    <t>u3</t>
  </si>
  <si>
    <t>i1</t>
  </si>
  <si>
    <t xml:space="preserve">i2 </t>
  </si>
  <si>
    <t>i3</t>
  </si>
  <si>
    <t>p</t>
  </si>
  <si>
    <t>q</t>
  </si>
  <si>
    <t>U [V]</t>
  </si>
  <si>
    <t>I [A]</t>
  </si>
  <si>
    <t>20°</t>
  </si>
  <si>
    <t>30°</t>
  </si>
  <si>
    <t>Wirkleistung</t>
  </si>
  <si>
    <t>Blindleistung</t>
  </si>
  <si>
    <t>Scheinleistung</t>
  </si>
  <si>
    <t>Betrag</t>
  </si>
  <si>
    <r>
      <t>cos</t>
    </r>
    <r>
      <rPr>
        <sz val="8"/>
        <rFont val="Symbol"/>
        <family val="1"/>
      </rPr>
      <t>j</t>
    </r>
    <r>
      <rPr>
        <sz val="8"/>
        <rFont val="Arial"/>
        <family val="2"/>
      </rPr>
      <t xml:space="preserve"> </t>
    </r>
  </si>
  <si>
    <r>
      <t>D</t>
    </r>
    <r>
      <rPr>
        <sz val="8"/>
        <rFont val="Arial"/>
        <family val="2"/>
      </rPr>
      <t>sin</t>
    </r>
    <r>
      <rPr>
        <sz val="8"/>
        <rFont val="Symbol"/>
        <family val="1"/>
      </rPr>
      <t>j</t>
    </r>
    <r>
      <rPr>
        <sz val="8"/>
        <rFont val="Arial"/>
        <family val="2"/>
      </rPr>
      <t xml:space="preserve">* </t>
    </r>
  </si>
  <si>
    <r>
      <t>D</t>
    </r>
    <r>
      <rPr>
        <sz val="8"/>
        <rFont val="Arial"/>
        <family val="2"/>
      </rPr>
      <t>cos</t>
    </r>
    <r>
      <rPr>
        <sz val="8"/>
        <rFont val="Symbol"/>
        <family val="1"/>
      </rPr>
      <t>j</t>
    </r>
    <r>
      <rPr>
        <sz val="8"/>
        <rFont val="Arial"/>
        <family val="2"/>
      </rPr>
      <t xml:space="preserve">* </t>
    </r>
  </si>
  <si>
    <r>
      <t>Spannung U</t>
    </r>
    <r>
      <rPr>
        <b/>
        <vertAlign val="superscript"/>
        <sz val="8"/>
        <rFont val="Arial"/>
        <family val="2"/>
      </rPr>
      <t>a</t>
    </r>
  </si>
  <si>
    <r>
      <t>Stromstärke I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</t>
    </r>
  </si>
  <si>
    <r>
      <t>Wirkleistung P</t>
    </r>
    <r>
      <rPr>
        <b/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</t>
    </r>
  </si>
  <si>
    <r>
      <t>Blindleistung Q'</t>
    </r>
    <r>
      <rPr>
        <b/>
        <vertAlign val="superscript"/>
        <sz val="8"/>
        <rFont val="Arial"/>
        <family val="2"/>
      </rPr>
      <t>a</t>
    </r>
  </si>
  <si>
    <r>
      <t xml:space="preserve">Winkel </t>
    </r>
    <r>
      <rPr>
        <b/>
        <sz val="8"/>
        <rFont val="Symbol"/>
        <family val="1"/>
      </rPr>
      <t>j</t>
    </r>
    <r>
      <rPr>
        <b/>
        <sz val="8"/>
        <rFont val="Arial"/>
        <family val="2"/>
      </rPr>
      <t xml:space="preserve">" </t>
    </r>
    <r>
      <rPr>
        <sz val="8"/>
        <rFont val="Arial"/>
        <family val="2"/>
      </rPr>
      <t>aus Q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, P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</t>
    </r>
  </si>
  <si>
    <r>
      <t>cos</t>
    </r>
    <r>
      <rPr>
        <b/>
        <sz val="8"/>
        <rFont val="Symbol"/>
        <family val="1"/>
      </rPr>
      <t>j</t>
    </r>
    <r>
      <rPr>
        <b/>
        <sz val="8"/>
        <rFont val="Arial"/>
        <family val="2"/>
      </rPr>
      <t xml:space="preserve">" </t>
    </r>
    <r>
      <rPr>
        <sz val="8"/>
        <rFont val="Arial"/>
        <family val="2"/>
      </rPr>
      <t>aus Q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, P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</t>
    </r>
  </si>
  <si>
    <r>
      <t>sin</t>
    </r>
    <r>
      <rPr>
        <b/>
        <sz val="8"/>
        <rFont val="Symbol"/>
        <family val="1"/>
      </rPr>
      <t>j</t>
    </r>
    <r>
      <rPr>
        <b/>
        <sz val="8"/>
        <rFont val="Arial"/>
        <family val="2"/>
      </rPr>
      <t xml:space="preserve">" </t>
    </r>
    <r>
      <rPr>
        <sz val="8"/>
        <rFont val="Arial"/>
        <family val="2"/>
      </rPr>
      <t>aus Q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, P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</t>
    </r>
  </si>
  <si>
    <t>iSu</t>
  </si>
  <si>
    <t>I [A] eff.</t>
  </si>
  <si>
    <t>I [A] mitt.</t>
  </si>
  <si>
    <t>I [A] lin.</t>
  </si>
  <si>
    <t xml:space="preserve"> </t>
  </si>
  <si>
    <t>(i1+i2+i3) x F</t>
  </si>
  <si>
    <t>F (Faktor)</t>
  </si>
  <si>
    <t>i1 x  F</t>
  </si>
  <si>
    <t>I iSu I</t>
  </si>
  <si>
    <t>Frequenz fn</t>
  </si>
  <si>
    <t>Amplitude</t>
  </si>
  <si>
    <r>
      <t>u</t>
    </r>
    <r>
      <rPr>
        <b/>
        <i/>
        <vertAlign val="superscript"/>
        <sz val="7"/>
        <rFont val="Arial"/>
        <family val="2"/>
      </rPr>
      <t>2</t>
    </r>
  </si>
  <si>
    <r>
      <t>i</t>
    </r>
    <r>
      <rPr>
        <b/>
        <i/>
        <vertAlign val="superscript"/>
        <sz val="7"/>
        <rFont val="Arial"/>
        <family val="2"/>
      </rPr>
      <t>2</t>
    </r>
  </si>
  <si>
    <t>Anzahl</t>
  </si>
  <si>
    <t>Abstand</t>
  </si>
  <si>
    <t>0°</t>
  </si>
  <si>
    <t>40°</t>
  </si>
  <si>
    <t>50°</t>
  </si>
  <si>
    <t>60°</t>
  </si>
  <si>
    <t>70°</t>
  </si>
  <si>
    <t>80°</t>
  </si>
  <si>
    <t>100°</t>
  </si>
  <si>
    <t>110°</t>
  </si>
  <si>
    <t>120°</t>
  </si>
  <si>
    <t>130°</t>
  </si>
  <si>
    <t>140°</t>
  </si>
  <si>
    <t>150°</t>
  </si>
  <si>
    <t>160°</t>
  </si>
  <si>
    <t>170°</t>
  </si>
  <si>
    <t>180°</t>
  </si>
  <si>
    <t>190°</t>
  </si>
  <si>
    <t>200°</t>
  </si>
  <si>
    <t>210°</t>
  </si>
  <si>
    <t>220°</t>
  </si>
  <si>
    <t>230°</t>
  </si>
  <si>
    <t>240°</t>
  </si>
  <si>
    <t>250°</t>
  </si>
  <si>
    <t>260°</t>
  </si>
  <si>
    <t>270°</t>
  </si>
  <si>
    <t>280°</t>
  </si>
  <si>
    <t>290°</t>
  </si>
  <si>
    <t>300°</t>
  </si>
  <si>
    <t>310°</t>
  </si>
  <si>
    <t>320°</t>
  </si>
  <si>
    <t>330°</t>
  </si>
  <si>
    <t>340°</t>
  </si>
  <si>
    <t>350°</t>
  </si>
  <si>
    <t>360°</t>
  </si>
  <si>
    <t>Anzahl N</t>
  </si>
  <si>
    <r>
      <t xml:space="preserve">N / (2 </t>
    </r>
    <r>
      <rPr>
        <sz val="8"/>
        <rFont val="Symbol"/>
        <family val="1"/>
      </rPr>
      <t xml:space="preserve">n </t>
    </r>
    <r>
      <rPr>
        <vertAlign val="subscript"/>
        <sz val="8"/>
        <rFont val="Arial"/>
        <family val="2"/>
      </rPr>
      <t>max</t>
    </r>
    <r>
      <rPr>
        <sz val="8"/>
        <rFont val="Arial"/>
        <family val="2"/>
      </rPr>
      <t>)</t>
    </r>
  </si>
  <si>
    <r>
      <t xml:space="preserve"> </t>
    </r>
    <r>
      <rPr>
        <sz val="8"/>
        <rFont val="Symbol"/>
        <family val="1"/>
      </rPr>
      <t xml:space="preserve">n </t>
    </r>
    <r>
      <rPr>
        <vertAlign val="subscript"/>
        <sz val="8"/>
        <rFont val="Arial"/>
        <family val="2"/>
      </rPr>
      <t>max</t>
    </r>
  </si>
  <si>
    <r>
      <t>P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[W]</t>
    </r>
  </si>
  <si>
    <r>
      <t>D</t>
    </r>
    <r>
      <rPr>
        <sz val="8"/>
        <rFont val="Arial"/>
        <family val="2"/>
      </rPr>
      <t>cos</t>
    </r>
    <r>
      <rPr>
        <sz val="8"/>
        <rFont val="Symbol"/>
        <family val="1"/>
      </rPr>
      <t>j</t>
    </r>
    <r>
      <rPr>
        <sz val="8"/>
        <rFont val="Arial"/>
        <family val="2"/>
      </rPr>
      <t xml:space="preserve">* [%] </t>
    </r>
  </si>
  <si>
    <r>
      <t>D</t>
    </r>
    <r>
      <rPr>
        <sz val="8"/>
        <rFont val="Arial"/>
        <family val="2"/>
      </rPr>
      <t>sin</t>
    </r>
    <r>
      <rPr>
        <sz val="8"/>
        <rFont val="Symbol"/>
        <family val="1"/>
      </rPr>
      <t>j</t>
    </r>
    <r>
      <rPr>
        <sz val="8"/>
        <rFont val="Arial"/>
        <family val="2"/>
      </rPr>
      <t>* [%]</t>
    </r>
  </si>
  <si>
    <t>Differenz zu U [%]</t>
  </si>
  <si>
    <t>Differenz zu P [%]</t>
  </si>
  <si>
    <t>Differenz zu Q [%]</t>
  </si>
  <si>
    <t>Differenz zu I [%]</t>
  </si>
  <si>
    <t>Differenz zu S [%]</t>
  </si>
  <si>
    <t>i</t>
  </si>
  <si>
    <t>u</t>
  </si>
  <si>
    <t>minimal</t>
  </si>
  <si>
    <r>
      <t>U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[V]</t>
    </r>
  </si>
  <si>
    <r>
      <t>I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[A]</t>
    </r>
  </si>
  <si>
    <r>
      <t>Scheinleistung S</t>
    </r>
    <r>
      <rPr>
        <b/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= U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</t>
    </r>
    <r>
      <rPr>
        <vertAlign val="superscript"/>
        <sz val="8"/>
        <rFont val="Arial"/>
        <family val="2"/>
      </rPr>
      <t>a</t>
    </r>
  </si>
  <si>
    <t>Winkeldifferenz</t>
  </si>
  <si>
    <t>Gleichrichtwert [A]</t>
  </si>
  <si>
    <r>
      <t>g</t>
    </r>
    <r>
      <rPr>
        <vertAlign val="subscript"/>
        <sz val="8"/>
        <rFont val="Arial"/>
        <family val="2"/>
      </rPr>
      <t>i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/ I</t>
    </r>
  </si>
  <si>
    <r>
      <t>g</t>
    </r>
    <r>
      <rPr>
        <vertAlign val="subscript"/>
        <sz val="8"/>
        <rFont val="Arial"/>
        <family val="2"/>
      </rPr>
      <t>i</t>
    </r>
    <r>
      <rPr>
        <sz val="8"/>
        <rFont val="Arial"/>
        <family val="2"/>
      </rPr>
      <t xml:space="preserve"> cos</t>
    </r>
    <r>
      <rPr>
        <sz val="8"/>
        <rFont val="Symbol"/>
        <family val="1"/>
      </rPr>
      <t>j</t>
    </r>
    <r>
      <rPr>
        <vertAlign val="subscript"/>
        <sz val="8"/>
        <rFont val="Symbol"/>
        <family val="1"/>
      </rPr>
      <t>1</t>
    </r>
    <r>
      <rPr>
        <sz val="8"/>
        <rFont val="Arial"/>
        <family val="2"/>
      </rPr>
      <t xml:space="preserve"> </t>
    </r>
  </si>
  <si>
    <r>
      <t>(Q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² + D²)</t>
    </r>
    <r>
      <rPr>
        <vertAlign val="superscript"/>
        <sz val="8"/>
        <rFont val="Arial"/>
        <family val="2"/>
      </rPr>
      <t>1/2</t>
    </r>
  </si>
  <si>
    <t xml:space="preserve">Blindleistung </t>
  </si>
  <si>
    <t>THD [V]</t>
  </si>
  <si>
    <t>THD [A]</t>
  </si>
  <si>
    <t>THD [%]</t>
  </si>
  <si>
    <t>S* - S [%]</t>
  </si>
  <si>
    <r>
      <t xml:space="preserve"> </t>
    </r>
    <r>
      <rPr>
        <sz val="8"/>
        <rFont val="Symbol"/>
        <family val="1"/>
      </rPr>
      <t>l</t>
    </r>
    <r>
      <rPr>
        <sz val="8"/>
        <rFont val="Arial"/>
        <family val="2"/>
      </rPr>
      <t xml:space="preserve"> = P/S</t>
    </r>
  </si>
  <si>
    <r>
      <t>cos</t>
    </r>
    <r>
      <rPr>
        <sz val="8"/>
        <rFont val="Symbol"/>
        <family val="1"/>
      </rPr>
      <t>j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</si>
  <si>
    <r>
      <t>Q = (S² - P²)</t>
    </r>
    <r>
      <rPr>
        <vertAlign val="superscript"/>
        <sz val="8"/>
        <rFont val="Arial"/>
        <family val="2"/>
      </rPr>
      <t>1/2</t>
    </r>
  </si>
  <si>
    <t>Winkel aus Leistungswerten</t>
  </si>
  <si>
    <t xml:space="preserve">Leistungsfaktor; Verschiebungsfaktor </t>
  </si>
  <si>
    <r>
      <t>cos (</t>
    </r>
    <r>
      <rPr>
        <sz val="8"/>
        <rFont val="Symbol"/>
        <family val="1"/>
      </rPr>
      <t xml:space="preserve">n </t>
    </r>
    <r>
      <rPr>
        <sz val="8"/>
        <rFont val="Arial"/>
        <family val="2"/>
      </rPr>
      <t xml:space="preserve">90° - </t>
    </r>
    <r>
      <rPr>
        <sz val="8"/>
        <rFont val="Symbol"/>
        <family val="1"/>
      </rPr>
      <t>j</t>
    </r>
    <r>
      <rPr>
        <sz val="8"/>
        <rFont val="Arial"/>
        <family val="2"/>
      </rPr>
      <t>)</t>
    </r>
  </si>
  <si>
    <r>
      <t>Differenz zu Q</t>
    </r>
    <r>
      <rPr>
        <i/>
        <vertAlign val="superscript"/>
        <sz val="8"/>
        <rFont val="Arial"/>
        <family val="2"/>
      </rPr>
      <t>a</t>
    </r>
    <r>
      <rPr>
        <i/>
        <sz val="8"/>
        <rFont val="Arial"/>
        <family val="2"/>
      </rPr>
      <t xml:space="preserve"> [%]</t>
    </r>
  </si>
  <si>
    <r>
      <t>P</t>
    </r>
    <r>
      <rPr>
        <vertAlign val="subscript"/>
        <sz val="8"/>
        <rFont val="Symbol"/>
        <family val="1"/>
      </rPr>
      <t>n</t>
    </r>
    <r>
      <rPr>
        <sz val="8"/>
        <rFont val="Arial"/>
        <family val="2"/>
      </rPr>
      <t xml:space="preserve"> [W]</t>
    </r>
  </si>
  <si>
    <r>
      <t>I</t>
    </r>
    <r>
      <rPr>
        <vertAlign val="subscript"/>
        <sz val="8"/>
        <rFont val="Symbol"/>
        <family val="1"/>
      </rPr>
      <t>n</t>
    </r>
    <r>
      <rPr>
        <sz val="8"/>
        <rFont val="Arial"/>
        <family val="2"/>
      </rPr>
      <t xml:space="preserve"> [A]</t>
    </r>
  </si>
  <si>
    <r>
      <t>U</t>
    </r>
    <r>
      <rPr>
        <vertAlign val="subscript"/>
        <sz val="8"/>
        <rFont val="Symbol"/>
        <family val="1"/>
      </rPr>
      <t>n</t>
    </r>
    <r>
      <rPr>
        <sz val="8"/>
        <rFont val="Arial"/>
        <family val="2"/>
      </rPr>
      <t xml:space="preserve"> [V]</t>
    </r>
  </si>
  <si>
    <r>
      <t xml:space="preserve">Ordnungszahl </t>
    </r>
    <r>
      <rPr>
        <sz val="7"/>
        <rFont val="Symbol"/>
        <family val="1"/>
      </rPr>
      <t>n</t>
    </r>
  </si>
  <si>
    <t>Abstand [°]</t>
  </si>
  <si>
    <t>S = U I [VA]</t>
  </si>
  <si>
    <t>S [VA]</t>
  </si>
  <si>
    <r>
      <t>(I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²+ I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²+ I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²)</t>
    </r>
    <r>
      <rPr>
        <vertAlign val="superscript"/>
        <sz val="8"/>
        <rFont val="Arial"/>
        <family val="2"/>
      </rPr>
      <t>1/2</t>
    </r>
  </si>
  <si>
    <t>Kenngrößen des Stromes</t>
  </si>
  <si>
    <t>Effektivwert [A]</t>
  </si>
  <si>
    <r>
      <t>(U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²+ U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²+ U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²)</t>
    </r>
    <r>
      <rPr>
        <vertAlign val="superscript"/>
        <sz val="8"/>
        <rFont val="Arial"/>
        <family val="2"/>
      </rPr>
      <t>1/2</t>
    </r>
  </si>
  <si>
    <t>Bezugswert</t>
  </si>
  <si>
    <t>Bezugsgröße</t>
  </si>
  <si>
    <r>
      <t xml:space="preserve">Spannungen </t>
    </r>
    <r>
      <rPr>
        <i/>
        <sz val="8"/>
        <rFont val="Arial"/>
        <family val="2"/>
      </rPr>
      <t>(Effektivwerte und Winkel von Grundschwingung und Oberschwingungen)</t>
    </r>
  </si>
  <si>
    <r>
      <t>Ströme</t>
    </r>
    <r>
      <rPr>
        <i/>
        <sz val="8"/>
        <rFont val="Arial"/>
        <family val="2"/>
      </rPr>
      <t xml:space="preserve"> (Effektivwerte und Winkel von Grundschwingung und Oberschwingungen)</t>
    </r>
  </si>
  <si>
    <t>Lastart</t>
  </si>
  <si>
    <r>
      <t xml:space="preserve">Differenz zu </t>
    </r>
    <r>
      <rPr>
        <i/>
        <sz val="8"/>
        <rFont val="Symbol"/>
        <family val="1"/>
      </rPr>
      <t>j</t>
    </r>
    <r>
      <rPr>
        <i/>
        <vertAlign val="subscript"/>
        <sz val="8"/>
        <rFont val="Arial"/>
        <family val="2"/>
      </rPr>
      <t>1</t>
    </r>
    <r>
      <rPr>
        <i/>
        <sz val="8"/>
        <rFont val="Arial"/>
        <family val="2"/>
      </rPr>
      <t xml:space="preserve"> [°]</t>
    </r>
  </si>
  <si>
    <r>
      <t>Differenz zu cos</t>
    </r>
    <r>
      <rPr>
        <i/>
        <sz val="8"/>
        <rFont val="Symbol"/>
        <family val="1"/>
      </rPr>
      <t>j</t>
    </r>
    <r>
      <rPr>
        <i/>
        <vertAlign val="subscript"/>
        <sz val="8"/>
        <rFont val="Arial"/>
        <family val="2"/>
      </rPr>
      <t>1</t>
    </r>
    <r>
      <rPr>
        <i/>
        <sz val="8"/>
        <rFont val="Arial"/>
        <family val="2"/>
      </rPr>
      <t xml:space="preserve"> [%]</t>
    </r>
  </si>
  <si>
    <r>
      <t>Differenz zu sin</t>
    </r>
    <r>
      <rPr>
        <i/>
        <sz val="8"/>
        <rFont val="Symbol"/>
        <family val="1"/>
      </rPr>
      <t>j</t>
    </r>
    <r>
      <rPr>
        <i/>
        <vertAlign val="subscript"/>
        <sz val="8"/>
        <rFont val="Arial"/>
        <family val="2"/>
      </rPr>
      <t>1</t>
    </r>
    <r>
      <rPr>
        <i/>
        <sz val="8"/>
        <rFont val="Arial"/>
        <family val="2"/>
      </rPr>
      <t xml:space="preserve"> [%]</t>
    </r>
  </si>
  <si>
    <r>
      <t>S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= U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[VA]</t>
    </r>
  </si>
  <si>
    <r>
      <t>j</t>
    </r>
    <r>
      <rPr>
        <sz val="8"/>
        <rFont val="Arial"/>
        <family val="2"/>
      </rPr>
      <t xml:space="preserve">* , </t>
    </r>
    <r>
      <rPr>
        <sz val="8"/>
        <rFont val="Symbol"/>
        <family val="1"/>
      </rPr>
      <t>F</t>
    </r>
    <r>
      <rPr>
        <sz val="8"/>
        <rFont val="Arial"/>
        <family val="2"/>
      </rPr>
      <t>* [°]</t>
    </r>
  </si>
  <si>
    <r>
      <t>sin</t>
    </r>
    <r>
      <rPr>
        <sz val="8"/>
        <rFont val="Symbol"/>
        <family val="1"/>
      </rPr>
      <t>j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</si>
  <si>
    <r>
      <t>j</t>
    </r>
    <r>
      <rPr>
        <sz val="8"/>
        <rFont val="Arial"/>
        <family val="2"/>
      </rPr>
      <t xml:space="preserve"> [°]</t>
    </r>
  </si>
  <si>
    <r>
      <t>cos</t>
    </r>
    <r>
      <rPr>
        <sz val="8"/>
        <rFont val="Symbol"/>
        <family val="1"/>
      </rPr>
      <t>j</t>
    </r>
    <r>
      <rPr>
        <vertAlign val="subscript"/>
        <sz val="8"/>
        <rFont val="Symbol"/>
        <family val="1"/>
      </rPr>
      <t>1</t>
    </r>
  </si>
  <si>
    <r>
      <t>sin</t>
    </r>
    <r>
      <rPr>
        <sz val="8"/>
        <rFont val="Symbol"/>
        <family val="1"/>
      </rPr>
      <t>j</t>
    </r>
    <r>
      <rPr>
        <vertAlign val="subscript"/>
        <sz val="8"/>
        <rFont val="Symbol"/>
        <family val="1"/>
      </rPr>
      <t>1</t>
    </r>
  </si>
  <si>
    <r>
      <t>sgn cos</t>
    </r>
    <r>
      <rPr>
        <sz val="8"/>
        <rFont val="Symbol"/>
        <family val="1"/>
      </rPr>
      <t>j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[ = (P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/S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) sgnQ</t>
    </r>
    <r>
      <rPr>
        <vertAlign val="superscript"/>
        <sz val="8"/>
        <rFont val="Arial"/>
        <family val="2"/>
      </rPr>
      <t>a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]</t>
    </r>
  </si>
  <si>
    <r>
      <t>U</t>
    </r>
    <r>
      <rPr>
        <sz val="8"/>
        <rFont val="Arial"/>
        <family val="2"/>
      </rPr>
      <t xml:space="preserve"> [V]</t>
    </r>
  </si>
  <si>
    <r>
      <t xml:space="preserve">Messwerte aus Abtastwerten </t>
    </r>
    <r>
      <rPr>
        <sz val="8"/>
        <rFont val="Arial"/>
        <family val="2"/>
      </rPr>
      <t>(siehe Tabelle)</t>
    </r>
  </si>
  <si>
    <r>
      <t>S</t>
    </r>
    <r>
      <rPr>
        <sz val="8"/>
        <rFont val="Arial"/>
        <family val="2"/>
      </rPr>
      <t>P</t>
    </r>
    <r>
      <rPr>
        <vertAlign val="subscript"/>
        <sz val="8"/>
        <rFont val="Symbol"/>
        <family val="1"/>
      </rPr>
      <t>n</t>
    </r>
    <r>
      <rPr>
        <sz val="8"/>
        <rFont val="Arial"/>
        <family val="2"/>
      </rPr>
      <t xml:space="preserve"> [W]</t>
    </r>
  </si>
  <si>
    <t>u1+u2+u3</t>
  </si>
  <si>
    <t xml:space="preserve">Nulldurchgang Spannung </t>
  </si>
  <si>
    <t>Nulldurchgang Strom</t>
  </si>
  <si>
    <t>1°</t>
  </si>
  <si>
    <r>
      <t xml:space="preserve">Nulldurchgang </t>
    </r>
    <r>
      <rPr>
        <i/>
        <sz val="8"/>
        <rFont val="Arial"/>
        <family val="2"/>
      </rPr>
      <t>Spannung, Strom</t>
    </r>
  </si>
  <si>
    <t>THD = total harmonic distortion; Gesamtoberschwingungsgehalt</t>
  </si>
  <si>
    <t>aus Abtastwerten (siehe Tabelle)</t>
  </si>
  <si>
    <t>Nulldurchgang</t>
  </si>
  <si>
    <t>Nulldurchgänge</t>
  </si>
  <si>
    <r>
      <t xml:space="preserve">S / </t>
    </r>
    <r>
      <rPr>
        <sz val="8"/>
        <rFont val="Symbol"/>
        <family val="1"/>
      </rPr>
      <t>S</t>
    </r>
    <r>
      <rPr>
        <sz val="8"/>
        <rFont val="Arial"/>
        <family val="2"/>
      </rPr>
      <t>P</t>
    </r>
    <r>
      <rPr>
        <vertAlign val="subscript"/>
        <sz val="8"/>
        <rFont val="Symbol"/>
        <family val="1"/>
      </rPr>
      <t>n</t>
    </r>
  </si>
  <si>
    <r>
      <t>j</t>
    </r>
    <r>
      <rPr>
        <vertAlign val="subscript"/>
        <sz val="8"/>
        <rFont val="Arial"/>
        <family val="2"/>
      </rPr>
      <t>u</t>
    </r>
    <r>
      <rPr>
        <vertAlign val="subscript"/>
        <sz val="8"/>
        <rFont val="Symbol"/>
        <family val="1"/>
      </rPr>
      <t>n</t>
    </r>
    <r>
      <rPr>
        <sz val="8"/>
        <rFont val="Arial"/>
        <family val="2"/>
      </rPr>
      <t xml:space="preserve">  [°]</t>
    </r>
  </si>
  <si>
    <r>
      <t xml:space="preserve">j </t>
    </r>
    <r>
      <rPr>
        <sz val="8"/>
        <rFont val="Arial"/>
        <family val="2"/>
      </rPr>
      <t>=</t>
    </r>
    <r>
      <rPr>
        <sz val="8"/>
        <rFont val="Symbol"/>
        <family val="1"/>
      </rPr>
      <t xml:space="preserve"> j</t>
    </r>
    <r>
      <rPr>
        <vertAlign val="subscript"/>
        <sz val="8"/>
        <rFont val="Arial"/>
        <family val="2"/>
      </rPr>
      <t>u</t>
    </r>
    <r>
      <rPr>
        <vertAlign val="subscript"/>
        <sz val="8"/>
        <rFont val="Symbol"/>
        <family val="1"/>
      </rPr>
      <t>n</t>
    </r>
    <r>
      <rPr>
        <sz val="8"/>
        <rFont val="Arial"/>
        <family val="2"/>
      </rPr>
      <t xml:space="preserve"> - </t>
    </r>
    <r>
      <rPr>
        <sz val="8"/>
        <rFont val="Symbol"/>
        <family val="1"/>
      </rPr>
      <t>j</t>
    </r>
    <r>
      <rPr>
        <vertAlign val="subscript"/>
        <sz val="8"/>
        <rFont val="Arial"/>
        <family val="2"/>
      </rPr>
      <t>i</t>
    </r>
    <r>
      <rPr>
        <vertAlign val="subscript"/>
        <sz val="8"/>
        <rFont val="Symbol"/>
        <family val="1"/>
      </rPr>
      <t>n</t>
    </r>
    <r>
      <rPr>
        <sz val="8"/>
        <rFont val="Arial"/>
        <family val="2"/>
      </rPr>
      <t xml:space="preserve"> [°]</t>
    </r>
  </si>
  <si>
    <r>
      <t>j</t>
    </r>
    <r>
      <rPr>
        <vertAlign val="subscript"/>
        <sz val="8"/>
        <rFont val="Arial"/>
        <family val="2"/>
      </rPr>
      <t>i</t>
    </r>
    <r>
      <rPr>
        <vertAlign val="subscript"/>
        <sz val="8"/>
        <rFont val="Symbol"/>
        <family val="1"/>
      </rPr>
      <t>n</t>
    </r>
    <r>
      <rPr>
        <sz val="8"/>
        <rFont val="Arial"/>
        <family val="2"/>
      </rPr>
      <t xml:space="preserve">  [°]</t>
    </r>
  </si>
  <si>
    <r>
      <t>j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 [°]</t>
    </r>
  </si>
  <si>
    <r>
      <t>I</t>
    </r>
    <r>
      <rPr>
        <vertAlign val="subscript"/>
        <sz val="8"/>
        <rFont val="Symbol"/>
        <family val="1"/>
      </rPr>
      <t>n</t>
    </r>
    <r>
      <rPr>
        <sz val="8"/>
        <rFont val="Arial"/>
        <family val="2"/>
      </rPr>
      <t xml:space="preserve"> [%]</t>
    </r>
  </si>
  <si>
    <r>
      <t>U</t>
    </r>
    <r>
      <rPr>
        <vertAlign val="subscript"/>
        <sz val="8"/>
        <rFont val="Symbol"/>
        <family val="1"/>
      </rPr>
      <t>n</t>
    </r>
    <r>
      <rPr>
        <sz val="8"/>
        <rFont val="Arial"/>
        <family val="2"/>
      </rPr>
      <t xml:space="preserve"> [%]</t>
    </r>
  </si>
  <si>
    <r>
      <t>Q</t>
    </r>
    <r>
      <rPr>
        <vertAlign val="superscript"/>
        <sz val="8"/>
        <rFont val="Arial"/>
        <family val="2"/>
      </rPr>
      <t>a</t>
    </r>
    <r>
      <rPr>
        <vertAlign val="subscript"/>
        <sz val="8"/>
        <rFont val="Symbol"/>
        <family val="1"/>
      </rPr>
      <t>n</t>
    </r>
    <r>
      <rPr>
        <sz val="8"/>
        <rFont val="Arial"/>
        <family val="2"/>
      </rPr>
      <t xml:space="preserve"> [var]</t>
    </r>
  </si>
  <si>
    <t>D [var]</t>
  </si>
  <si>
    <r>
      <t>Berechnung mit Q</t>
    </r>
    <r>
      <rPr>
        <vertAlign val="superscript"/>
        <sz val="8"/>
        <rFont val="Arial"/>
        <family val="2"/>
      </rPr>
      <t>a</t>
    </r>
    <r>
      <rPr>
        <vertAlign val="subscript"/>
        <sz val="8"/>
        <rFont val="Symbol"/>
        <family val="1"/>
      </rPr>
      <t>n</t>
    </r>
    <r>
      <rPr>
        <sz val="8"/>
        <rFont val="Arial"/>
        <family val="2"/>
      </rPr>
      <t xml:space="preserve"> [var]</t>
    </r>
  </si>
  <si>
    <t>Q [var]</t>
  </si>
  <si>
    <r>
      <t>S</t>
    </r>
    <r>
      <rPr>
        <sz val="8"/>
        <rFont val="Arial"/>
        <family val="2"/>
      </rPr>
      <t>Q</t>
    </r>
    <r>
      <rPr>
        <vertAlign val="superscript"/>
        <sz val="8"/>
        <rFont val="Arial"/>
        <family val="2"/>
      </rPr>
      <t>a</t>
    </r>
    <r>
      <rPr>
        <vertAlign val="subscript"/>
        <sz val="8"/>
        <rFont val="Symbol"/>
        <family val="1"/>
      </rPr>
      <t>n</t>
    </r>
    <r>
      <rPr>
        <sz val="8"/>
        <rFont val="Arial"/>
        <family val="2"/>
      </rPr>
      <t xml:space="preserve"> [var]</t>
    </r>
  </si>
  <si>
    <r>
      <t>Q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[var]</t>
    </r>
  </si>
  <si>
    <t>Q* [var]</t>
  </si>
  <si>
    <t>Differenz [°] der</t>
  </si>
  <si>
    <r>
      <t>cos</t>
    </r>
    <r>
      <rPr>
        <sz val="8"/>
        <rFont val="Symbol"/>
        <family val="1"/>
      </rPr>
      <t>F</t>
    </r>
    <r>
      <rPr>
        <sz val="8"/>
        <rFont val="Arial"/>
        <family val="2"/>
      </rPr>
      <t>*</t>
    </r>
  </si>
  <si>
    <r>
      <t>sin</t>
    </r>
    <r>
      <rPr>
        <sz val="8"/>
        <rFont val="Symbol"/>
        <family val="1"/>
      </rPr>
      <t>F</t>
    </r>
    <r>
      <rPr>
        <sz val="8"/>
        <rFont val="Arial"/>
        <family val="2"/>
      </rPr>
      <t xml:space="preserve">* </t>
    </r>
  </si>
  <si>
    <r>
      <t>sin</t>
    </r>
    <r>
      <rPr>
        <sz val="8"/>
        <rFont val="Symbol"/>
        <family val="1"/>
      </rPr>
      <t>F</t>
    </r>
    <r>
      <rPr>
        <sz val="8"/>
        <rFont val="Arial"/>
        <family val="2"/>
      </rPr>
      <t>*</t>
    </r>
  </si>
  <si>
    <r>
      <t>cos</t>
    </r>
    <r>
      <rPr>
        <sz val="8"/>
        <rFont val="Symbol"/>
        <family val="1"/>
      </rPr>
      <t>F</t>
    </r>
    <r>
      <rPr>
        <sz val="8"/>
        <rFont val="Arial"/>
        <family val="2"/>
      </rPr>
      <t>* - cos</t>
    </r>
    <r>
      <rPr>
        <sz val="8"/>
        <rFont val="Symbol"/>
        <family val="1"/>
      </rPr>
      <t>j</t>
    </r>
    <r>
      <rPr>
        <vertAlign val="subscript"/>
        <sz val="8"/>
        <rFont val="Arial"/>
        <family val="2"/>
      </rPr>
      <t>1</t>
    </r>
  </si>
  <si>
    <t>Prozent [%]</t>
  </si>
  <si>
    <t>Rechenwerte und Differenzen zu den Messwerten [W] und [%]</t>
  </si>
  <si>
    <r>
      <t>Maximalwert /</t>
    </r>
    <r>
      <rPr>
        <sz val="8"/>
        <rFont val="Arial"/>
        <family val="2"/>
      </rPr>
      <t xml:space="preserve"> Effektivwert</t>
    </r>
  </si>
  <si>
    <r>
      <t>Effektivwert /</t>
    </r>
    <r>
      <rPr>
        <sz val="8"/>
        <rFont val="Arial"/>
        <family val="2"/>
      </rPr>
      <t xml:space="preserve"> Gleichrichtwert</t>
    </r>
  </si>
  <si>
    <t>Maximalwert (Scheitelwert) [A]</t>
  </si>
  <si>
    <r>
      <t>S*= (P</t>
    </r>
    <r>
      <rPr>
        <vertAlign val="subscript"/>
        <sz val="8"/>
        <rFont val="Symbol"/>
        <family val="1"/>
      </rPr>
      <t>n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 Q</t>
    </r>
    <r>
      <rPr>
        <vertAlign val="subscript"/>
        <sz val="8"/>
        <rFont val="Symbol"/>
        <family val="1"/>
      </rPr>
      <t>n</t>
    </r>
    <r>
      <rPr>
        <vertAlign val="superscript"/>
        <sz val="8"/>
        <rFont val="Arial"/>
        <family val="2"/>
      </rPr>
      <t>a2</t>
    </r>
    <r>
      <rPr>
        <sz val="8"/>
        <rFont val="Arial"/>
        <family val="2"/>
      </rPr>
      <t>)</t>
    </r>
    <r>
      <rPr>
        <vertAlign val="superscript"/>
        <sz val="8"/>
        <rFont val="Arial"/>
        <family val="2"/>
      </rPr>
      <t>1/2</t>
    </r>
    <r>
      <rPr>
        <sz val="8"/>
        <rFont val="Arial"/>
        <family val="2"/>
      </rPr>
      <t xml:space="preserve"> [VA]</t>
    </r>
  </si>
  <si>
    <t xml:space="preserve">Die Differenz der Nulldurchgänge ist wegen der 1° - Schritte in der Tabelle nur ganzzahlig! </t>
  </si>
  <si>
    <t>Messwerte</t>
  </si>
  <si>
    <r>
      <t>S= (P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+ Q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  <r>
      <rPr>
        <vertAlign val="superscript"/>
        <sz val="7"/>
        <rFont val="Arial"/>
        <family val="2"/>
      </rPr>
      <t>1/2</t>
    </r>
  </si>
  <si>
    <r>
      <t>P = (S² - Q²)</t>
    </r>
    <r>
      <rPr>
        <vertAlign val="superscript"/>
        <sz val="7"/>
        <rFont val="Arial"/>
        <family val="2"/>
      </rPr>
      <t>1/2</t>
    </r>
  </si>
  <si>
    <r>
      <t>Q = (S² - P²)</t>
    </r>
    <r>
      <rPr>
        <vertAlign val="superscript"/>
        <sz val="7"/>
        <rFont val="Arial"/>
        <family val="2"/>
      </rPr>
      <t>1/2</t>
    </r>
  </si>
  <si>
    <r>
      <t xml:space="preserve">j </t>
    </r>
    <r>
      <rPr>
        <sz val="7"/>
        <rFont val="Arial"/>
        <family val="2"/>
      </rPr>
      <t>=arccos(P/S)</t>
    </r>
  </si>
  <si>
    <r>
      <t xml:space="preserve">j </t>
    </r>
    <r>
      <rPr>
        <sz val="7"/>
        <rFont val="Arial"/>
        <family val="2"/>
      </rPr>
      <t>=arctan(Q/P)</t>
    </r>
  </si>
  <si>
    <r>
      <t xml:space="preserve">j </t>
    </r>
    <r>
      <rPr>
        <sz val="7"/>
        <rFont val="Arial"/>
        <family val="2"/>
      </rPr>
      <t>=arcsin(Q/S)</t>
    </r>
  </si>
  <si>
    <r>
      <t>S</t>
    </r>
    <r>
      <rPr>
        <sz val="8"/>
        <rFont val="Arial"/>
        <family val="2"/>
      </rPr>
      <t>Q</t>
    </r>
    <r>
      <rPr>
        <vertAlign val="superscript"/>
        <sz val="8"/>
        <rFont val="Arial"/>
        <family val="2"/>
      </rPr>
      <t>a</t>
    </r>
    <r>
      <rPr>
        <vertAlign val="subscript"/>
        <sz val="8"/>
        <rFont val="Symbol"/>
        <family val="1"/>
      </rPr>
      <t>n</t>
    </r>
    <r>
      <rPr>
        <sz val="8"/>
        <rFont val="Arial"/>
        <family val="2"/>
      </rPr>
      <t xml:space="preserve"> - Q [%]</t>
    </r>
  </si>
  <si>
    <r>
      <t>S</t>
    </r>
    <r>
      <rPr>
        <sz val="8"/>
        <rFont val="Arial"/>
        <family val="2"/>
      </rPr>
      <t>Q</t>
    </r>
    <r>
      <rPr>
        <vertAlign val="superscript"/>
        <sz val="8"/>
        <rFont val="Arial"/>
        <family val="2"/>
      </rPr>
      <t>a</t>
    </r>
    <r>
      <rPr>
        <vertAlign val="subscript"/>
        <sz val="8"/>
        <rFont val="Symbol"/>
        <family val="1"/>
      </rPr>
      <t>n</t>
    </r>
    <r>
      <rPr>
        <sz val="8"/>
        <rFont val="Arial"/>
        <family val="2"/>
      </rPr>
      <t xml:space="preserve"> - Q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[%]</t>
    </r>
  </si>
  <si>
    <r>
      <t>tan</t>
    </r>
    <r>
      <rPr>
        <sz val="8"/>
        <rFont val="Symbol"/>
        <family val="1"/>
      </rPr>
      <t xml:space="preserve">j* </t>
    </r>
    <r>
      <rPr>
        <sz val="8"/>
        <rFont val="Arial"/>
        <family val="2"/>
      </rPr>
      <t>= Q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/</t>
    </r>
    <r>
      <rPr>
        <sz val="8"/>
        <rFont val="Symbol"/>
        <family val="1"/>
      </rPr>
      <t>S</t>
    </r>
    <r>
      <rPr>
        <sz val="8"/>
        <rFont val="Arial"/>
        <family val="2"/>
      </rPr>
      <t>P</t>
    </r>
    <r>
      <rPr>
        <vertAlign val="subscript"/>
        <sz val="8"/>
        <rFont val="Symbol"/>
        <family val="1"/>
      </rPr>
      <t>n</t>
    </r>
  </si>
  <si>
    <r>
      <t>tan</t>
    </r>
    <r>
      <rPr>
        <sz val="8"/>
        <rFont val="Symbol"/>
        <family val="1"/>
      </rPr>
      <t>F*</t>
    </r>
    <r>
      <rPr>
        <sz val="8"/>
        <rFont val="Arial"/>
        <family val="2"/>
      </rPr>
      <t xml:space="preserve"> = Q/</t>
    </r>
    <r>
      <rPr>
        <sz val="8"/>
        <rFont val="Symbol"/>
        <family val="1"/>
      </rPr>
      <t>S</t>
    </r>
    <r>
      <rPr>
        <sz val="8"/>
        <rFont val="Arial"/>
        <family val="2"/>
      </rPr>
      <t>P</t>
    </r>
    <r>
      <rPr>
        <vertAlign val="subscript"/>
        <sz val="8"/>
        <rFont val="Symbol"/>
        <family val="1"/>
      </rPr>
      <t>n</t>
    </r>
  </si>
  <si>
    <r>
      <t>cos</t>
    </r>
    <r>
      <rPr>
        <sz val="8"/>
        <rFont val="Symbol"/>
        <family val="1"/>
      </rPr>
      <t>F*</t>
    </r>
    <r>
      <rPr>
        <sz val="8"/>
        <rFont val="Arial"/>
        <family val="2"/>
      </rPr>
      <t xml:space="preserve"> = </t>
    </r>
    <r>
      <rPr>
        <sz val="8"/>
        <rFont val="Symbol"/>
        <family val="1"/>
      </rPr>
      <t>S</t>
    </r>
    <r>
      <rPr>
        <sz val="8"/>
        <rFont val="Arial"/>
        <family val="2"/>
      </rPr>
      <t>P</t>
    </r>
    <r>
      <rPr>
        <vertAlign val="subscript"/>
        <sz val="8"/>
        <rFont val="Symbol"/>
        <family val="1"/>
      </rPr>
      <t>n</t>
    </r>
    <r>
      <rPr>
        <sz val="8"/>
        <rFont val="Arial"/>
        <family val="2"/>
      </rPr>
      <t>/S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</si>
</sst>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000000"/>
    <numFmt numFmtId="174" formatCode="0.000000"/>
    <numFmt numFmtId="175" formatCode="0.00000"/>
    <numFmt numFmtId="176" formatCode="0.000"/>
    <numFmt numFmtId="177" formatCode="0.0"/>
    <numFmt numFmtId="178" formatCode="0.00000000"/>
    <numFmt numFmtId="179" formatCode="0.000000000"/>
    <numFmt numFmtId="180" formatCode="0.0000000000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000000000"/>
  </numFmts>
  <fonts count="40">
    <font>
      <sz val="8"/>
      <name val="Univers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Univers"/>
      <family val="0"/>
    </font>
    <font>
      <u val="single"/>
      <sz val="8"/>
      <color indexed="36"/>
      <name val="Univers"/>
      <family val="0"/>
    </font>
    <font>
      <b/>
      <sz val="8"/>
      <name val="Arial"/>
      <family val="2"/>
    </font>
    <font>
      <sz val="8"/>
      <name val="Symbol"/>
      <family val="1"/>
    </font>
    <font>
      <sz val="10"/>
      <name val="Arial"/>
      <family val="2"/>
    </font>
    <font>
      <sz val="11.5"/>
      <name val="MS Sans Serif"/>
      <family val="0"/>
    </font>
    <font>
      <i/>
      <sz val="8"/>
      <name val="Arial"/>
      <family val="2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i/>
      <sz val="7"/>
      <name val="Arial"/>
      <family val="2"/>
    </font>
    <font>
      <b/>
      <vertAlign val="superscript"/>
      <sz val="8"/>
      <name val="Arial"/>
      <family val="2"/>
    </font>
    <font>
      <b/>
      <sz val="8"/>
      <name val="Symbol"/>
      <family val="1"/>
    </font>
    <font>
      <i/>
      <sz val="8"/>
      <name val="Symbol"/>
      <family val="1"/>
    </font>
    <font>
      <b/>
      <sz val="7"/>
      <name val="Arial"/>
      <family val="2"/>
    </font>
    <font>
      <b/>
      <i/>
      <sz val="8"/>
      <name val="Arial"/>
      <family val="2"/>
    </font>
    <font>
      <b/>
      <i/>
      <sz val="7"/>
      <name val="Arial"/>
      <family val="2"/>
    </font>
    <font>
      <b/>
      <i/>
      <vertAlign val="superscript"/>
      <sz val="7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vertAlign val="subscript"/>
      <sz val="8"/>
      <name val="Symbol"/>
      <family val="1"/>
    </font>
    <font>
      <i/>
      <vertAlign val="superscript"/>
      <sz val="8"/>
      <name val="Arial"/>
      <family val="2"/>
    </font>
    <font>
      <sz val="7"/>
      <name val="Symbol"/>
      <family val="1"/>
    </font>
    <font>
      <i/>
      <vertAlign val="subscript"/>
      <sz val="8"/>
      <name val="Arial"/>
      <family val="2"/>
    </font>
    <font>
      <b/>
      <sz val="10"/>
      <name val="Arial"/>
      <family val="2"/>
    </font>
    <font>
      <sz val="7"/>
      <color indexed="14"/>
      <name val="Arial"/>
      <family val="2"/>
    </font>
    <font>
      <b/>
      <i/>
      <sz val="8"/>
      <color indexed="20"/>
      <name val="Arial"/>
      <family val="2"/>
    </font>
    <font>
      <b/>
      <i/>
      <sz val="8"/>
      <color indexed="61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  <font>
      <b/>
      <sz val="9"/>
      <name val="Arial"/>
      <family val="2"/>
    </font>
    <font>
      <b/>
      <sz val="8.75"/>
      <name val="Arial"/>
      <family val="2"/>
    </font>
    <font>
      <i/>
      <sz val="8"/>
      <color indexed="10"/>
      <name val="Arial"/>
      <family val="2"/>
    </font>
    <font>
      <vertAlign val="superscript"/>
      <sz val="7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gray0625"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4" fontId="9" fillId="2" borderId="1" xfId="0" applyNumberFormat="1" applyFont="1" applyFill="1" applyBorder="1" applyAlignment="1" applyProtection="1">
      <alignment horizontal="center" vertical="center"/>
      <protection/>
    </xf>
    <xf numFmtId="4" fontId="9" fillId="3" borderId="2" xfId="0" applyNumberFormat="1" applyFont="1" applyFill="1" applyBorder="1" applyAlignment="1" applyProtection="1">
      <alignment horizontal="center" vertical="center"/>
      <protection/>
    </xf>
    <xf numFmtId="4" fontId="6" fillId="3" borderId="3" xfId="0" applyNumberFormat="1" applyFont="1" applyFill="1" applyBorder="1" applyAlignment="1" applyProtection="1">
      <alignment horizontal="center" vertical="center"/>
      <protection/>
    </xf>
    <xf numFmtId="4" fontId="9" fillId="3" borderId="4" xfId="0" applyNumberFormat="1" applyFont="1" applyFill="1" applyBorder="1" applyAlignment="1" applyProtection="1">
      <alignment horizontal="center" vertical="center"/>
      <protection/>
    </xf>
    <xf numFmtId="4" fontId="6" fillId="4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5" xfId="0" applyNumberFormat="1" applyFont="1" applyFill="1" applyBorder="1" applyAlignment="1" applyProtection="1">
      <alignment horizontal="center" vertical="center"/>
      <protection/>
    </xf>
    <xf numFmtId="4" fontId="6" fillId="3" borderId="0" xfId="0" applyNumberFormat="1" applyFont="1" applyFill="1" applyBorder="1" applyAlignment="1" applyProtection="1">
      <alignment horizontal="center" vertical="center"/>
      <protection/>
    </xf>
    <xf numFmtId="4" fontId="21" fillId="3" borderId="3" xfId="0" applyNumberFormat="1" applyFont="1" applyFill="1" applyBorder="1" applyAlignment="1" applyProtection="1">
      <alignment horizontal="center" vertical="center"/>
      <protection/>
    </xf>
    <xf numFmtId="4" fontId="5" fillId="0" borderId="3" xfId="0" applyNumberFormat="1" applyFont="1" applyBorder="1" applyAlignment="1" applyProtection="1">
      <alignment horizontal="right" vertical="center"/>
      <protection/>
    </xf>
    <xf numFmtId="4" fontId="6" fillId="3" borderId="6" xfId="0" applyNumberFormat="1" applyFont="1" applyFill="1" applyBorder="1" applyAlignment="1" applyProtection="1">
      <alignment horizontal="center" vertical="center"/>
      <protection/>
    </xf>
    <xf numFmtId="4" fontId="6" fillId="4" borderId="7" xfId="0" applyNumberFormat="1" applyFont="1" applyFill="1" applyBorder="1" applyAlignment="1" applyProtection="1">
      <alignment horizontal="center" vertical="center"/>
      <protection locked="0"/>
    </xf>
    <xf numFmtId="4" fontId="6" fillId="3" borderId="8" xfId="0" applyNumberFormat="1" applyFont="1" applyFill="1" applyBorder="1" applyAlignment="1" applyProtection="1">
      <alignment horizontal="center" vertical="center"/>
      <protection/>
    </xf>
    <xf numFmtId="4" fontId="6" fillId="5" borderId="8" xfId="0" applyNumberFormat="1" applyFont="1" applyFill="1" applyBorder="1" applyAlignment="1" applyProtection="1">
      <alignment horizontal="center" vertical="center"/>
      <protection/>
    </xf>
    <xf numFmtId="4" fontId="21" fillId="5" borderId="3" xfId="0" applyNumberFormat="1" applyFont="1" applyFill="1" applyBorder="1" applyAlignment="1" applyProtection="1">
      <alignment horizontal="center" vertical="center"/>
      <protection/>
    </xf>
    <xf numFmtId="4" fontId="6" fillId="5" borderId="3" xfId="0" applyNumberFormat="1" applyFont="1" applyFill="1" applyBorder="1" applyAlignment="1" applyProtection="1">
      <alignment horizontal="center" vertical="center"/>
      <protection/>
    </xf>
    <xf numFmtId="4" fontId="6" fillId="3" borderId="9" xfId="0" applyNumberFormat="1" applyFont="1" applyFill="1" applyBorder="1" applyAlignment="1" applyProtection="1">
      <alignment horizontal="center" vertical="center"/>
      <protection/>
    </xf>
    <xf numFmtId="4" fontId="6" fillId="3" borderId="0" xfId="0" applyNumberFormat="1" applyFont="1" applyFill="1" applyAlignment="1" applyProtection="1">
      <alignment horizontal="center" vertical="center"/>
      <protection/>
    </xf>
    <xf numFmtId="4" fontId="5" fillId="3" borderId="0" xfId="0" applyNumberFormat="1" applyFont="1" applyFill="1" applyAlignment="1" applyProtection="1">
      <alignment vertical="center"/>
      <protection/>
    </xf>
    <xf numFmtId="4" fontId="5" fillId="3" borderId="0" xfId="0" applyNumberFormat="1" applyFont="1" applyFill="1" applyAlignment="1" applyProtection="1">
      <alignment horizontal="right" vertical="center"/>
      <protection/>
    </xf>
    <xf numFmtId="4" fontId="5" fillId="0" borderId="0" xfId="0" applyNumberFormat="1" applyFont="1" applyAlignment="1" applyProtection="1">
      <alignment vertical="center"/>
      <protection/>
    </xf>
    <xf numFmtId="4" fontId="5" fillId="3" borderId="0" xfId="0" applyNumberFormat="1" applyFont="1" applyFill="1" applyBorder="1" applyAlignment="1" applyProtection="1">
      <alignment horizontal="center" vertical="center"/>
      <protection/>
    </xf>
    <xf numFmtId="4" fontId="6" fillId="3" borderId="0" xfId="0" applyNumberFormat="1" applyFont="1" applyFill="1" applyAlignment="1" applyProtection="1">
      <alignment vertical="center"/>
      <protection/>
    </xf>
    <xf numFmtId="4" fontId="9" fillId="3" borderId="3" xfId="0" applyNumberFormat="1" applyFont="1" applyFill="1" applyBorder="1" applyAlignment="1" applyProtection="1">
      <alignment horizontal="center" vertical="center"/>
      <protection/>
    </xf>
    <xf numFmtId="4" fontId="6" fillId="3" borderId="0" xfId="0" applyNumberFormat="1" applyFont="1" applyFill="1" applyBorder="1" applyAlignment="1" applyProtection="1">
      <alignment horizontal="right" vertical="center"/>
      <protection/>
    </xf>
    <xf numFmtId="4" fontId="6" fillId="3" borderId="10" xfId="0" applyNumberFormat="1" applyFont="1" applyFill="1" applyBorder="1" applyAlignment="1" applyProtection="1">
      <alignment horizontal="right" vertical="center"/>
      <protection/>
    </xf>
    <xf numFmtId="4" fontId="6" fillId="3" borderId="2" xfId="0" applyNumberFormat="1" applyFont="1" applyFill="1" applyBorder="1" applyAlignment="1" applyProtection="1">
      <alignment horizontal="right" vertical="center"/>
      <protection/>
    </xf>
    <xf numFmtId="4" fontId="6" fillId="3" borderId="2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Alignment="1" applyProtection="1">
      <alignment horizontal="center" vertical="center"/>
      <protection/>
    </xf>
    <xf numFmtId="4" fontId="5" fillId="3" borderId="0" xfId="0" applyNumberFormat="1" applyFont="1" applyFill="1" applyAlignment="1" applyProtection="1">
      <alignment horizontal="center" vertical="center"/>
      <protection/>
    </xf>
    <xf numFmtId="4" fontId="6" fillId="3" borderId="4" xfId="0" applyNumberFormat="1" applyFont="1" applyFill="1" applyBorder="1" applyAlignment="1" applyProtection="1">
      <alignment horizontal="right" vertical="center"/>
      <protection/>
    </xf>
    <xf numFmtId="4" fontId="9" fillId="3" borderId="0" xfId="0" applyNumberFormat="1" applyFont="1" applyFill="1" applyAlignment="1" applyProtection="1">
      <alignment horizontal="center" vertical="center"/>
      <protection/>
    </xf>
    <xf numFmtId="4" fontId="13" fillId="3" borderId="0" xfId="0" applyNumberFormat="1" applyFont="1" applyFill="1" applyAlignment="1" applyProtection="1">
      <alignment horizontal="center" vertical="center"/>
      <protection/>
    </xf>
    <xf numFmtId="4" fontId="5" fillId="3" borderId="5" xfId="0" applyNumberFormat="1" applyFont="1" applyFill="1" applyBorder="1" applyAlignment="1" applyProtection="1">
      <alignment horizontal="right" vertical="center"/>
      <protection/>
    </xf>
    <xf numFmtId="4" fontId="6" fillId="3" borderId="7" xfId="0" applyNumberFormat="1" applyFont="1" applyFill="1" applyBorder="1" applyAlignment="1" applyProtection="1">
      <alignment horizontal="center" vertical="center"/>
      <protection/>
    </xf>
    <xf numFmtId="4" fontId="5" fillId="3" borderId="6" xfId="0" applyNumberFormat="1" applyFont="1" applyFill="1" applyBorder="1" applyAlignment="1" applyProtection="1">
      <alignment horizontal="right" vertical="center"/>
      <protection/>
    </xf>
    <xf numFmtId="4" fontId="10" fillId="3" borderId="11" xfId="0" applyNumberFormat="1" applyFont="1" applyFill="1" applyBorder="1" applyAlignment="1" applyProtection="1">
      <alignment horizontal="right" vertical="center"/>
      <protection/>
    </xf>
    <xf numFmtId="4" fontId="6" fillId="3" borderId="9" xfId="0" applyNumberFormat="1" applyFont="1" applyFill="1" applyBorder="1" applyAlignment="1" applyProtection="1">
      <alignment horizontal="right" vertical="center"/>
      <protection/>
    </xf>
    <xf numFmtId="4" fontId="10" fillId="3" borderId="0" xfId="0" applyNumberFormat="1" applyFont="1" applyFill="1" applyAlignment="1" applyProtection="1">
      <alignment horizontal="center" vertical="center"/>
      <protection/>
    </xf>
    <xf numFmtId="4" fontId="9" fillId="3" borderId="7" xfId="0" applyNumberFormat="1" applyFont="1" applyFill="1" applyBorder="1" applyAlignment="1" applyProtection="1">
      <alignment horizontal="center" vertical="center"/>
      <protection/>
    </xf>
    <xf numFmtId="4" fontId="6" fillId="5" borderId="7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Alignment="1" applyProtection="1">
      <alignment horizontal="right" vertical="center"/>
      <protection/>
    </xf>
    <xf numFmtId="4" fontId="5" fillId="3" borderId="3" xfId="0" applyNumberFormat="1" applyFont="1" applyFill="1" applyBorder="1" applyAlignment="1" applyProtection="1">
      <alignment horizontal="right" vertical="center"/>
      <protection/>
    </xf>
    <xf numFmtId="4" fontId="13" fillId="3" borderId="3" xfId="0" applyNumberFormat="1" applyFont="1" applyFill="1" applyBorder="1" applyAlignment="1" applyProtection="1">
      <alignment horizontal="center" vertical="center"/>
      <protection/>
    </xf>
    <xf numFmtId="4" fontId="5" fillId="0" borderId="2" xfId="0" applyNumberFormat="1" applyFont="1" applyBorder="1" applyAlignment="1" applyProtection="1">
      <alignment horizontal="center" vertical="center"/>
      <protection/>
    </xf>
    <xf numFmtId="4" fontId="9" fillId="5" borderId="10" xfId="0" applyNumberFormat="1" applyFont="1" applyFill="1" applyBorder="1" applyAlignment="1" applyProtection="1">
      <alignment horizontal="left" vertical="center"/>
      <protection/>
    </xf>
    <xf numFmtId="4" fontId="5" fillId="5" borderId="0" xfId="0" applyNumberFormat="1" applyFont="1" applyFill="1" applyBorder="1" applyAlignment="1" applyProtection="1">
      <alignment horizontal="center" vertical="center"/>
      <protection/>
    </xf>
    <xf numFmtId="4" fontId="9" fillId="3" borderId="0" xfId="0" applyNumberFormat="1" applyFont="1" applyFill="1" applyBorder="1" applyAlignment="1" applyProtection="1">
      <alignment horizontal="left" vertical="center"/>
      <protection/>
    </xf>
    <xf numFmtId="4" fontId="9" fillId="5" borderId="0" xfId="0" applyNumberFormat="1" applyFont="1" applyFill="1" applyBorder="1" applyAlignment="1" applyProtection="1">
      <alignment horizontal="left" vertical="center"/>
      <protection/>
    </xf>
    <xf numFmtId="4" fontId="16" fillId="5" borderId="0" xfId="0" applyNumberFormat="1" applyFont="1" applyFill="1" applyBorder="1" applyAlignment="1" applyProtection="1">
      <alignment horizontal="center" vertical="center"/>
      <protection/>
    </xf>
    <xf numFmtId="4" fontId="10" fillId="3" borderId="3" xfId="0" applyNumberFormat="1" applyFont="1" applyFill="1" applyBorder="1" applyAlignment="1" applyProtection="1">
      <alignment horizontal="center" vertical="center"/>
      <protection/>
    </xf>
    <xf numFmtId="4" fontId="16" fillId="3" borderId="0" xfId="0" applyNumberFormat="1" applyFont="1" applyFill="1" applyBorder="1" applyAlignment="1" applyProtection="1">
      <alignment horizontal="center" vertical="center"/>
      <protection/>
    </xf>
    <xf numFmtId="4" fontId="16" fillId="3" borderId="2" xfId="0" applyNumberFormat="1" applyFont="1" applyFill="1" applyBorder="1" applyAlignment="1" applyProtection="1">
      <alignment horizontal="center" vertical="center"/>
      <protection/>
    </xf>
    <xf numFmtId="4" fontId="21" fillId="3" borderId="7" xfId="0" applyNumberFormat="1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Alignment="1" applyProtection="1">
      <alignment horizontal="center" vertical="center"/>
      <protection/>
    </xf>
    <xf numFmtId="4" fontId="6" fillId="0" borderId="0" xfId="0" applyNumberFormat="1" applyFont="1" applyAlignment="1" applyProtection="1">
      <alignment horizontal="center" vertical="center"/>
      <protection/>
    </xf>
    <xf numFmtId="4" fontId="20" fillId="0" borderId="0" xfId="0" applyNumberFormat="1" applyFont="1" applyAlignment="1" applyProtection="1">
      <alignment horizontal="center" vertical="center"/>
      <protection/>
    </xf>
    <xf numFmtId="4" fontId="20" fillId="0" borderId="0" xfId="0" applyNumberFormat="1" applyFont="1" applyFill="1" applyAlignment="1" applyProtection="1">
      <alignment horizontal="center" vertical="center"/>
      <protection/>
    </xf>
    <xf numFmtId="4" fontId="5" fillId="0" borderId="0" xfId="0" applyNumberFormat="1" applyFont="1" applyFill="1" applyAlignment="1" applyProtection="1">
      <alignment horizontal="center" vertical="center"/>
      <protection/>
    </xf>
    <xf numFmtId="4" fontId="20" fillId="6" borderId="0" xfId="0" applyNumberFormat="1" applyFont="1" applyFill="1" applyAlignment="1" applyProtection="1">
      <alignment horizontal="right" vertical="center"/>
      <protection/>
    </xf>
    <xf numFmtId="4" fontId="20" fillId="2" borderId="0" xfId="0" applyNumberFormat="1" applyFont="1" applyFill="1" applyAlignment="1" applyProtection="1">
      <alignment horizontal="center" vertical="center"/>
      <protection/>
    </xf>
    <xf numFmtId="4" fontId="22" fillId="6" borderId="0" xfId="0" applyNumberFormat="1" applyFont="1" applyFill="1" applyAlignment="1" applyProtection="1">
      <alignment horizontal="center" vertical="center"/>
      <protection/>
    </xf>
    <xf numFmtId="4" fontId="22" fillId="0" borderId="0" xfId="0" applyNumberFormat="1" applyFont="1" applyFill="1" applyAlignment="1" applyProtection="1">
      <alignment horizontal="center" vertical="center"/>
      <protection/>
    </xf>
    <xf numFmtId="4" fontId="5" fillId="2" borderId="0" xfId="0" applyNumberFormat="1" applyFont="1" applyFill="1" applyAlignment="1" applyProtection="1">
      <alignment horizontal="center" vertical="center"/>
      <protection/>
    </xf>
    <xf numFmtId="4" fontId="5" fillId="6" borderId="0" xfId="0" applyNumberFormat="1" applyFont="1" applyFill="1" applyAlignment="1" applyProtection="1">
      <alignment horizontal="right" vertical="center"/>
      <protection/>
    </xf>
    <xf numFmtId="4" fontId="5" fillId="7" borderId="0" xfId="0" applyNumberFormat="1" applyFont="1" applyFill="1" applyAlignment="1" applyProtection="1">
      <alignment horizontal="right" vertical="center"/>
      <protection/>
    </xf>
    <xf numFmtId="3" fontId="6" fillId="3" borderId="0" xfId="0" applyNumberFormat="1" applyFont="1" applyFill="1" applyAlignment="1" applyProtection="1">
      <alignment horizontal="center" vertical="center"/>
      <protection/>
    </xf>
    <xf numFmtId="3" fontId="6" fillId="3" borderId="0" xfId="0" applyNumberFormat="1" applyFont="1" applyFill="1" applyAlignment="1" applyProtection="1">
      <alignment vertical="center"/>
      <protection/>
    </xf>
    <xf numFmtId="3" fontId="5" fillId="3" borderId="0" xfId="0" applyNumberFormat="1" applyFont="1" applyFill="1" applyAlignment="1" applyProtection="1">
      <alignment horizontal="right" vertical="center"/>
      <protection/>
    </xf>
    <xf numFmtId="3" fontId="9" fillId="3" borderId="0" xfId="0" applyNumberFormat="1" applyFont="1" applyFill="1" applyAlignment="1" applyProtection="1">
      <alignment horizontal="center" vertical="center"/>
      <protection/>
    </xf>
    <xf numFmtId="3" fontId="13" fillId="3" borderId="0" xfId="0" applyNumberFormat="1" applyFont="1" applyFill="1" applyAlignment="1" applyProtection="1">
      <alignment horizontal="center" vertical="center"/>
      <protection/>
    </xf>
    <xf numFmtId="3" fontId="10" fillId="3" borderId="0" xfId="0" applyNumberFormat="1" applyFont="1" applyFill="1" applyAlignment="1" applyProtection="1">
      <alignment horizontal="center" vertical="center"/>
      <protection/>
    </xf>
    <xf numFmtId="3" fontId="5" fillId="3" borderId="0" xfId="0" applyNumberFormat="1" applyFont="1" applyFill="1" applyAlignment="1" applyProtection="1">
      <alignment vertical="center"/>
      <protection/>
    </xf>
    <xf numFmtId="3" fontId="16" fillId="3" borderId="0" xfId="0" applyNumberFormat="1" applyFont="1" applyFill="1" applyAlignment="1" applyProtection="1">
      <alignment horizontal="left" vertical="center"/>
      <protection/>
    </xf>
    <xf numFmtId="3" fontId="5" fillId="5" borderId="0" xfId="0" applyNumberFormat="1" applyFont="1" applyFill="1" applyAlignment="1" applyProtection="1">
      <alignment horizontal="center" vertical="center"/>
      <protection/>
    </xf>
    <xf numFmtId="3" fontId="5" fillId="8" borderId="0" xfId="0" applyNumberFormat="1" applyFont="1" applyFill="1" applyAlignment="1" applyProtection="1">
      <alignment horizontal="center" vertical="center"/>
      <protection/>
    </xf>
    <xf numFmtId="3" fontId="5" fillId="9" borderId="0" xfId="0" applyNumberFormat="1" applyFont="1" applyFill="1" applyAlignment="1" applyProtection="1">
      <alignment horizontal="center" vertical="center"/>
      <protection/>
    </xf>
    <xf numFmtId="3" fontId="5" fillId="0" borderId="0" xfId="0" applyNumberFormat="1" applyFont="1" applyFill="1" applyAlignment="1" applyProtection="1">
      <alignment horizontal="right" vertical="center"/>
      <protection/>
    </xf>
    <xf numFmtId="3" fontId="22" fillId="5" borderId="0" xfId="0" applyNumberFormat="1" applyFont="1" applyFill="1" applyAlignment="1" applyProtection="1">
      <alignment horizontal="center" vertical="center"/>
      <protection/>
    </xf>
    <xf numFmtId="3" fontId="22" fillId="8" borderId="0" xfId="0" applyNumberFormat="1" applyFont="1" applyFill="1" applyAlignment="1" applyProtection="1">
      <alignment horizontal="center" vertical="center"/>
      <protection/>
    </xf>
    <xf numFmtId="3" fontId="22" fillId="9" borderId="0" xfId="0" applyNumberFormat="1" applyFont="1" applyFill="1" applyAlignment="1" applyProtection="1">
      <alignment horizontal="center" vertical="center"/>
      <protection/>
    </xf>
    <xf numFmtId="3" fontId="5" fillId="5" borderId="0" xfId="0" applyNumberFormat="1" applyFont="1" applyFill="1" applyAlignment="1" applyProtection="1">
      <alignment horizontal="right" vertical="center"/>
      <protection/>
    </xf>
    <xf numFmtId="3" fontId="5" fillId="8" borderId="0" xfId="0" applyNumberFormat="1" applyFont="1" applyFill="1" applyAlignment="1" applyProtection="1">
      <alignment horizontal="right" vertical="center"/>
      <protection/>
    </xf>
    <xf numFmtId="3" fontId="5" fillId="9" borderId="0" xfId="0" applyNumberFormat="1" applyFont="1" applyFill="1" applyAlignment="1" applyProtection="1">
      <alignment horizontal="right" vertical="center"/>
      <protection/>
    </xf>
    <xf numFmtId="3" fontId="5" fillId="0" borderId="0" xfId="0" applyNumberFormat="1" applyFont="1" applyAlignment="1" applyProtection="1">
      <alignment horizontal="right" vertical="center"/>
      <protection/>
    </xf>
    <xf numFmtId="3" fontId="6" fillId="3" borderId="0" xfId="0" applyNumberFormat="1" applyFont="1" applyFill="1" applyAlignment="1" applyProtection="1">
      <alignment horizontal="right" vertical="center"/>
      <protection/>
    </xf>
    <xf numFmtId="3" fontId="5" fillId="3" borderId="0" xfId="0" applyNumberFormat="1" applyFont="1" applyFill="1" applyAlignment="1" applyProtection="1">
      <alignment horizontal="left" vertical="center"/>
      <protection/>
    </xf>
    <xf numFmtId="3" fontId="16" fillId="3" borderId="0" xfId="0" applyNumberFormat="1" applyFont="1" applyFill="1" applyAlignment="1" applyProtection="1">
      <alignment horizontal="center" vertical="center"/>
      <protection/>
    </xf>
    <xf numFmtId="3" fontId="16" fillId="3" borderId="0" xfId="0" applyNumberFormat="1" applyFont="1" applyFill="1" applyAlignment="1" applyProtection="1">
      <alignment vertical="center"/>
      <protection/>
    </xf>
    <xf numFmtId="3" fontId="5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Fill="1" applyAlignment="1" applyProtection="1">
      <alignment horizontal="center" vertical="center"/>
      <protection/>
    </xf>
    <xf numFmtId="3" fontId="21" fillId="0" borderId="0" xfId="0" applyNumberFormat="1" applyFont="1" applyFill="1" applyAlignment="1" applyProtection="1">
      <alignment horizontal="left" vertical="center"/>
      <protection/>
    </xf>
    <xf numFmtId="3" fontId="5" fillId="0" borderId="0" xfId="0" applyNumberFormat="1" applyFont="1" applyFill="1" applyAlignment="1" applyProtection="1">
      <alignment vertical="center"/>
      <protection/>
    </xf>
    <xf numFmtId="3" fontId="6" fillId="5" borderId="0" xfId="0" applyNumberFormat="1" applyFont="1" applyFill="1" applyAlignment="1" applyProtection="1">
      <alignment vertical="center"/>
      <protection/>
    </xf>
    <xf numFmtId="3" fontId="6" fillId="8" borderId="0" xfId="0" applyNumberFormat="1" applyFont="1" applyFill="1" applyAlignment="1" applyProtection="1">
      <alignment vertical="center"/>
      <protection/>
    </xf>
    <xf numFmtId="3" fontId="5" fillId="8" borderId="0" xfId="0" applyNumberFormat="1" applyFont="1" applyFill="1" applyAlignment="1" applyProtection="1">
      <alignment vertical="center"/>
      <protection/>
    </xf>
    <xf numFmtId="3" fontId="6" fillId="0" borderId="0" xfId="0" applyNumberFormat="1" applyFont="1" applyAlignment="1" applyProtection="1">
      <alignment vertical="center"/>
      <protection/>
    </xf>
    <xf numFmtId="3" fontId="13" fillId="10" borderId="9" xfId="0" applyNumberFormat="1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horizontal="center" vertical="center"/>
      <protection/>
    </xf>
    <xf numFmtId="3" fontId="20" fillId="0" borderId="0" xfId="0" applyNumberFormat="1" applyFont="1" applyFill="1" applyAlignment="1" applyProtection="1">
      <alignment horizontal="center" vertical="center"/>
      <protection/>
    </xf>
    <xf numFmtId="3" fontId="20" fillId="9" borderId="0" xfId="0" applyNumberFormat="1" applyFont="1" applyFill="1" applyAlignment="1" applyProtection="1">
      <alignment horizontal="center" vertical="center"/>
      <protection/>
    </xf>
    <xf numFmtId="3" fontId="5" fillId="9" borderId="0" xfId="0" applyNumberFormat="1" applyFont="1" applyFill="1" applyAlignment="1" applyProtection="1">
      <alignment vertical="center"/>
      <protection/>
    </xf>
    <xf numFmtId="3" fontId="5" fillId="11" borderId="0" xfId="0" applyNumberFormat="1" applyFont="1" applyFill="1" applyAlignment="1" applyProtection="1">
      <alignment horizontal="center" vertical="center"/>
      <protection/>
    </xf>
    <xf numFmtId="3" fontId="5" fillId="11" borderId="0" xfId="0" applyNumberFormat="1" applyFont="1" applyFill="1" applyAlignment="1" applyProtection="1">
      <alignment vertical="center"/>
      <protection/>
    </xf>
    <xf numFmtId="3" fontId="5" fillId="3" borderId="0" xfId="0" applyNumberFormat="1" applyFont="1" applyFill="1" applyAlignment="1" applyProtection="1">
      <alignment horizontal="center" vertical="center"/>
      <protection/>
    </xf>
    <xf numFmtId="3" fontId="6" fillId="3" borderId="3" xfId="0" applyNumberFormat="1" applyFont="1" applyFill="1" applyBorder="1" applyAlignment="1" applyProtection="1">
      <alignment horizontal="center" vertical="center"/>
      <protection/>
    </xf>
    <xf numFmtId="3" fontId="6" fillId="3" borderId="0" xfId="0" applyNumberFormat="1" applyFont="1" applyFill="1" applyBorder="1" applyAlignment="1" applyProtection="1">
      <alignment horizontal="center" vertical="center"/>
      <protection/>
    </xf>
    <xf numFmtId="3" fontId="10" fillId="3" borderId="4" xfId="0" applyNumberFormat="1" applyFont="1" applyFill="1" applyBorder="1" applyAlignment="1" applyProtection="1">
      <alignment horizontal="center" vertical="center"/>
      <protection/>
    </xf>
    <xf numFmtId="3" fontId="6" fillId="3" borderId="12" xfId="0" applyNumberFormat="1" applyFont="1" applyFill="1" applyBorder="1" applyAlignment="1" applyProtection="1">
      <alignment horizontal="right" vertical="center"/>
      <protection/>
    </xf>
    <xf numFmtId="3" fontId="6" fillId="3" borderId="1" xfId="0" applyNumberFormat="1" applyFont="1" applyFill="1" applyBorder="1" applyAlignment="1" applyProtection="1">
      <alignment horizontal="left" vertical="center"/>
      <protection/>
    </xf>
    <xf numFmtId="3" fontId="6" fillId="3" borderId="13" xfId="0" applyNumberFormat="1" applyFont="1" applyFill="1" applyBorder="1" applyAlignment="1" applyProtection="1">
      <alignment horizontal="right" vertical="center"/>
      <protection/>
    </xf>
    <xf numFmtId="3" fontId="6" fillId="3" borderId="11" xfId="0" applyNumberFormat="1" applyFont="1" applyFill="1" applyBorder="1" applyAlignment="1" applyProtection="1">
      <alignment horizontal="right" vertical="center"/>
      <protection/>
    </xf>
    <xf numFmtId="3" fontId="6" fillId="3" borderId="1" xfId="0" applyNumberFormat="1" applyFont="1" applyFill="1" applyBorder="1" applyAlignment="1" applyProtection="1">
      <alignment horizontal="center" vertical="center"/>
      <protection/>
    </xf>
    <xf numFmtId="3" fontId="6" fillId="3" borderId="7" xfId="0" applyNumberFormat="1" applyFont="1" applyFill="1" applyBorder="1" applyAlignment="1" applyProtection="1">
      <alignment horizontal="center" vertical="center"/>
      <protection/>
    </xf>
    <xf numFmtId="3" fontId="5" fillId="3" borderId="13" xfId="0" applyNumberFormat="1" applyFont="1" applyFill="1" applyBorder="1" applyAlignment="1" applyProtection="1">
      <alignment horizontal="center" vertical="center"/>
      <protection/>
    </xf>
    <xf numFmtId="3" fontId="6" fillId="3" borderId="4" xfId="0" applyNumberFormat="1" applyFont="1" applyFill="1" applyBorder="1" applyAlignment="1" applyProtection="1">
      <alignment horizontal="center" vertical="center"/>
      <protection/>
    </xf>
    <xf numFmtId="3" fontId="6" fillId="3" borderId="8" xfId="0" applyNumberFormat="1" applyFont="1" applyFill="1" applyBorder="1" applyAlignment="1" applyProtection="1">
      <alignment horizontal="center" vertical="center"/>
      <protection/>
    </xf>
    <xf numFmtId="3" fontId="6" fillId="3" borderId="11" xfId="0" applyNumberFormat="1" applyFont="1" applyFill="1" applyBorder="1" applyAlignment="1" applyProtection="1">
      <alignment horizontal="center" vertical="center"/>
      <protection/>
    </xf>
    <xf numFmtId="3" fontId="6" fillId="3" borderId="2" xfId="0" applyNumberFormat="1" applyFont="1" applyFill="1" applyBorder="1" applyAlignment="1" applyProtection="1">
      <alignment horizontal="right" vertical="center"/>
      <protection/>
    </xf>
    <xf numFmtId="3" fontId="5" fillId="5" borderId="10" xfId="0" applyNumberFormat="1" applyFont="1" applyFill="1" applyBorder="1" applyAlignment="1" applyProtection="1">
      <alignment vertical="center"/>
      <protection/>
    </xf>
    <xf numFmtId="3" fontId="13" fillId="5" borderId="0" xfId="0" applyNumberFormat="1" applyFont="1" applyFill="1" applyAlignment="1" applyProtection="1">
      <alignment horizontal="right" vertical="center"/>
      <protection/>
    </xf>
    <xf numFmtId="3" fontId="13" fillId="3" borderId="0" xfId="0" applyNumberFormat="1" applyFont="1" applyFill="1" applyAlignment="1" applyProtection="1">
      <alignment horizontal="right" vertical="center"/>
      <protection/>
    </xf>
    <xf numFmtId="3" fontId="13" fillId="3" borderId="5" xfId="0" applyNumberFormat="1" applyFont="1" applyFill="1" applyBorder="1" applyAlignment="1" applyProtection="1">
      <alignment horizontal="right" vertical="center"/>
      <protection/>
    </xf>
    <xf numFmtId="3" fontId="6" fillId="0" borderId="0" xfId="0" applyNumberFormat="1" applyFont="1" applyAlignment="1" applyProtection="1">
      <alignment horizontal="center" vertical="center"/>
      <protection/>
    </xf>
    <xf numFmtId="3" fontId="20" fillId="0" borderId="0" xfId="0" applyNumberFormat="1" applyFont="1" applyAlignment="1" applyProtection="1">
      <alignment horizontal="center" vertical="center"/>
      <protection/>
    </xf>
    <xf numFmtId="3" fontId="20" fillId="12" borderId="0" xfId="0" applyNumberFormat="1" applyFont="1" applyFill="1" applyAlignment="1" applyProtection="1">
      <alignment horizontal="center" vertical="center"/>
      <protection/>
    </xf>
    <xf numFmtId="3" fontId="5" fillId="12" borderId="0" xfId="0" applyNumberFormat="1" applyFont="1" applyFill="1" applyAlignment="1" applyProtection="1">
      <alignment horizontal="center" vertical="center"/>
      <protection/>
    </xf>
    <xf numFmtId="182" fontId="6" fillId="3" borderId="0" xfId="0" applyNumberFormat="1" applyFont="1" applyFill="1" applyBorder="1" applyAlignment="1" applyProtection="1">
      <alignment horizontal="center" vertical="center"/>
      <protection/>
    </xf>
    <xf numFmtId="182" fontId="6" fillId="3" borderId="2" xfId="0" applyNumberFormat="1" applyFont="1" applyFill="1" applyBorder="1" applyAlignment="1" applyProtection="1">
      <alignment horizontal="center" vertical="center"/>
      <protection/>
    </xf>
    <xf numFmtId="182" fontId="6" fillId="3" borderId="4" xfId="0" applyNumberFormat="1" applyFont="1" applyFill="1" applyBorder="1" applyAlignment="1" applyProtection="1">
      <alignment horizontal="center" vertical="center"/>
      <protection/>
    </xf>
    <xf numFmtId="182" fontId="6" fillId="3" borderId="13" xfId="0" applyNumberFormat="1" applyFont="1" applyFill="1" applyBorder="1" applyAlignment="1" applyProtection="1">
      <alignment horizontal="center" vertical="center"/>
      <protection/>
    </xf>
    <xf numFmtId="181" fontId="13" fillId="5" borderId="3" xfId="0" applyNumberFormat="1" applyFont="1" applyFill="1" applyBorder="1" applyAlignment="1" applyProtection="1">
      <alignment horizontal="center" vertical="center"/>
      <protection/>
    </xf>
    <xf numFmtId="182" fontId="9" fillId="2" borderId="9" xfId="0" applyNumberFormat="1" applyFont="1" applyFill="1" applyBorder="1" applyAlignment="1" applyProtection="1">
      <alignment horizontal="center" vertical="center"/>
      <protection/>
    </xf>
    <xf numFmtId="182" fontId="9" fillId="3" borderId="9" xfId="0" applyNumberFormat="1" applyFont="1" applyFill="1" applyBorder="1" applyAlignment="1" applyProtection="1">
      <alignment horizontal="center" vertical="center"/>
      <protection/>
    </xf>
    <xf numFmtId="182" fontId="6" fillId="3" borderId="3" xfId="0" applyNumberFormat="1" applyFont="1" applyFill="1" applyBorder="1" applyAlignment="1" applyProtection="1">
      <alignment horizontal="center" vertical="center"/>
      <protection/>
    </xf>
    <xf numFmtId="182" fontId="6" fillId="3" borderId="7" xfId="0" applyNumberFormat="1" applyFont="1" applyFill="1" applyBorder="1" applyAlignment="1" applyProtection="1">
      <alignment horizontal="center" vertical="center"/>
      <protection/>
    </xf>
    <xf numFmtId="4" fontId="9" fillId="2" borderId="3" xfId="0" applyNumberFormat="1" applyFont="1" applyFill="1" applyBorder="1" applyAlignment="1" applyProtection="1">
      <alignment horizontal="center" vertical="center"/>
      <protection/>
    </xf>
    <xf numFmtId="3" fontId="5" fillId="3" borderId="6" xfId="0" applyNumberFormat="1" applyFont="1" applyFill="1" applyBorder="1" applyAlignment="1" applyProtection="1">
      <alignment vertical="center"/>
      <protection/>
    </xf>
    <xf numFmtId="3" fontId="5" fillId="5" borderId="6" xfId="0" applyNumberFormat="1" applyFont="1" applyFill="1" applyBorder="1" applyAlignment="1" applyProtection="1">
      <alignment vertical="center"/>
      <protection/>
    </xf>
    <xf numFmtId="3" fontId="13" fillId="5" borderId="5" xfId="0" applyNumberFormat="1" applyFont="1" applyFill="1" applyBorder="1" applyAlignment="1" applyProtection="1">
      <alignment horizontal="right" vertical="center"/>
      <protection/>
    </xf>
    <xf numFmtId="3" fontId="13" fillId="5" borderId="9" xfId="0" applyNumberFormat="1" applyFont="1" applyFill="1" applyBorder="1" applyAlignment="1" applyProtection="1">
      <alignment horizontal="right" vertical="center"/>
      <protection/>
    </xf>
    <xf numFmtId="3" fontId="31" fillId="3" borderId="0" xfId="0" applyNumberFormat="1" applyFont="1" applyFill="1" applyAlignment="1" applyProtection="1">
      <alignment horizontal="right" vertical="center"/>
      <protection/>
    </xf>
    <xf numFmtId="181" fontId="6" fillId="4" borderId="4" xfId="0" applyNumberFormat="1" applyFont="1" applyFill="1" applyBorder="1" applyAlignment="1" applyProtection="1">
      <alignment horizontal="center" vertical="center"/>
      <protection locked="0"/>
    </xf>
    <xf numFmtId="181" fontId="6" fillId="4" borderId="13" xfId="0" applyNumberFormat="1" applyFont="1" applyFill="1" applyBorder="1" applyAlignment="1" applyProtection="1">
      <alignment horizontal="center" vertical="center"/>
      <protection locked="0"/>
    </xf>
    <xf numFmtId="3" fontId="9" fillId="3" borderId="3" xfId="0" applyNumberFormat="1" applyFont="1" applyFill="1" applyBorder="1" applyAlignment="1" applyProtection="1">
      <alignment horizontal="center" vertical="center"/>
      <protection/>
    </xf>
    <xf numFmtId="4" fontId="33" fillId="3" borderId="8" xfId="0" applyNumberFormat="1" applyFont="1" applyFill="1" applyBorder="1" applyAlignment="1" applyProtection="1">
      <alignment horizontal="center" vertical="center"/>
      <protection/>
    </xf>
    <xf numFmtId="182" fontId="5" fillId="0" borderId="0" xfId="0" applyNumberFormat="1" applyFont="1" applyFill="1" applyAlignment="1" applyProtection="1">
      <alignment horizontal="right" vertical="center"/>
      <protection/>
    </xf>
    <xf numFmtId="181" fontId="5" fillId="5" borderId="0" xfId="0" applyNumberFormat="1" applyFont="1" applyFill="1" applyAlignment="1" applyProtection="1">
      <alignment horizontal="right" vertical="center"/>
      <protection/>
    </xf>
    <xf numFmtId="4" fontId="5" fillId="0" borderId="14" xfId="0" applyNumberFormat="1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4" fontId="5" fillId="0" borderId="15" xfId="0" applyNumberFormat="1" applyFont="1" applyBorder="1" applyAlignment="1" applyProtection="1">
      <alignment horizontal="center" vertical="center"/>
      <protection/>
    </xf>
    <xf numFmtId="3" fontId="5" fillId="0" borderId="14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3" fontId="5" fillId="5" borderId="16" xfId="0" applyNumberFormat="1" applyFont="1" applyFill="1" applyBorder="1" applyAlignment="1" applyProtection="1">
      <alignment horizontal="center" vertical="center"/>
      <protection/>
    </xf>
    <xf numFmtId="3" fontId="5" fillId="8" borderId="17" xfId="0" applyNumberFormat="1" applyFont="1" applyFill="1" applyBorder="1" applyAlignment="1" applyProtection="1">
      <alignment horizontal="center" vertical="center"/>
      <protection/>
    </xf>
    <xf numFmtId="3" fontId="5" fillId="9" borderId="17" xfId="0" applyNumberFormat="1" applyFont="1" applyFill="1" applyBorder="1" applyAlignment="1" applyProtection="1">
      <alignment horizontal="center" vertical="center"/>
      <protection/>
    </xf>
    <xf numFmtId="4" fontId="5" fillId="6" borderId="17" xfId="0" applyNumberFormat="1" applyFont="1" applyFill="1" applyBorder="1" applyAlignment="1" applyProtection="1">
      <alignment horizontal="center" vertical="center"/>
      <protection/>
    </xf>
    <xf numFmtId="182" fontId="20" fillId="0" borderId="0" xfId="0" applyNumberFormat="1" applyFont="1" applyAlignment="1" applyProtection="1">
      <alignment horizontal="center" vertical="center"/>
      <protection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6" fillId="4" borderId="4" xfId="0" applyNumberFormat="1" applyFont="1" applyFill="1" applyBorder="1" applyAlignment="1" applyProtection="1">
      <alignment horizontal="center" vertical="center"/>
      <protection locked="0"/>
    </xf>
    <xf numFmtId="182" fontId="6" fillId="3" borderId="8" xfId="0" applyNumberFormat="1" applyFont="1" applyFill="1" applyBorder="1" applyAlignment="1" applyProtection="1">
      <alignment horizontal="center" vertical="center"/>
      <protection/>
    </xf>
    <xf numFmtId="3" fontId="13" fillId="3" borderId="0" xfId="0" applyNumberFormat="1" applyFont="1" applyFill="1" applyBorder="1" applyAlignment="1" applyProtection="1">
      <alignment horizontal="right" vertical="center"/>
      <protection/>
    </xf>
    <xf numFmtId="4" fontId="21" fillId="3" borderId="0" xfId="0" applyNumberFormat="1" applyFont="1" applyFill="1" applyBorder="1" applyAlignment="1" applyProtection="1">
      <alignment horizontal="center" vertical="center"/>
      <protection/>
    </xf>
    <xf numFmtId="3" fontId="9" fillId="13" borderId="7" xfId="0" applyNumberFormat="1" applyFont="1" applyFill="1" applyBorder="1" applyAlignment="1" applyProtection="1">
      <alignment horizontal="center" vertical="center"/>
      <protection/>
    </xf>
    <xf numFmtId="3" fontId="6" fillId="0" borderId="7" xfId="0" applyNumberFormat="1" applyFont="1" applyBorder="1" applyAlignment="1" applyProtection="1">
      <alignment horizontal="right" vertical="center"/>
      <protection/>
    </xf>
    <xf numFmtId="3" fontId="25" fillId="0" borderId="13" xfId="0" applyNumberFormat="1" applyFont="1" applyBorder="1" applyAlignment="1" applyProtection="1">
      <alignment horizontal="center" vertical="center"/>
      <protection/>
    </xf>
    <xf numFmtId="3" fontId="6" fillId="0" borderId="5" xfId="0" applyNumberFormat="1" applyFont="1" applyBorder="1" applyAlignment="1" applyProtection="1">
      <alignment horizontal="center" vertical="center"/>
      <protection/>
    </xf>
    <xf numFmtId="4" fontId="6" fillId="0" borderId="7" xfId="0" applyNumberFormat="1" applyFont="1" applyBorder="1" applyAlignment="1" applyProtection="1">
      <alignment horizontal="right" vertical="center"/>
      <protection/>
    </xf>
    <xf numFmtId="3" fontId="6" fillId="0" borderId="18" xfId="0" applyNumberFormat="1" applyFont="1" applyBorder="1" applyAlignment="1" applyProtection="1">
      <alignment horizontal="right" vertical="center"/>
      <protection/>
    </xf>
    <xf numFmtId="3" fontId="9" fillId="9" borderId="18" xfId="0" applyNumberFormat="1" applyFont="1" applyFill="1" applyBorder="1" applyAlignment="1" applyProtection="1">
      <alignment horizontal="center" vertical="center"/>
      <protection/>
    </xf>
    <xf numFmtId="3" fontId="25" fillId="0" borderId="12" xfId="0" applyNumberFormat="1" applyFont="1" applyBorder="1" applyAlignment="1" applyProtection="1">
      <alignment horizontal="center" vertical="center"/>
      <protection/>
    </xf>
    <xf numFmtId="182" fontId="20" fillId="7" borderId="19" xfId="0" applyNumberFormat="1" applyFont="1" applyFill="1" applyBorder="1" applyAlignment="1" applyProtection="1">
      <alignment horizontal="right" vertical="center"/>
      <protection/>
    </xf>
    <xf numFmtId="181" fontId="6" fillId="8" borderId="0" xfId="0" applyNumberFormat="1" applyFont="1" applyFill="1" applyAlignment="1" applyProtection="1">
      <alignment horizontal="right" vertical="center"/>
      <protection/>
    </xf>
    <xf numFmtId="181" fontId="9" fillId="9" borderId="0" xfId="0" applyNumberFormat="1" applyFont="1" applyFill="1" applyAlignment="1" applyProtection="1">
      <alignment horizontal="right" vertical="center"/>
      <protection/>
    </xf>
    <xf numFmtId="3" fontId="34" fillId="0" borderId="0" xfId="0" applyNumberFormat="1" applyFont="1" applyAlignment="1" applyProtection="1">
      <alignment horizontal="center" vertical="center"/>
      <protection/>
    </xf>
    <xf numFmtId="3" fontId="35" fillId="0" borderId="0" xfId="0" applyNumberFormat="1" applyFont="1" applyAlignment="1" applyProtection="1">
      <alignment horizontal="center" vertical="center"/>
      <protection/>
    </xf>
    <xf numFmtId="182" fontId="9" fillId="2" borderId="1" xfId="0" applyNumberFormat="1" applyFont="1" applyFill="1" applyBorder="1" applyAlignment="1" applyProtection="1">
      <alignment horizontal="center" vertical="center"/>
      <protection/>
    </xf>
    <xf numFmtId="182" fontId="9" fillId="3" borderId="2" xfId="0" applyNumberFormat="1" applyFont="1" applyFill="1" applyBorder="1" applyAlignment="1" applyProtection="1">
      <alignment horizontal="center" vertical="center"/>
      <protection/>
    </xf>
    <xf numFmtId="182" fontId="6" fillId="3" borderId="9" xfId="0" applyNumberFormat="1" applyFont="1" applyFill="1" applyBorder="1" applyAlignment="1" applyProtection="1">
      <alignment horizontal="center" vertical="center"/>
      <protection/>
    </xf>
    <xf numFmtId="182" fontId="6" fillId="5" borderId="7" xfId="0" applyNumberFormat="1" applyFont="1" applyFill="1" applyBorder="1" applyAlignment="1" applyProtection="1">
      <alignment horizontal="center" vertical="center"/>
      <protection/>
    </xf>
    <xf numFmtId="182" fontId="6" fillId="5" borderId="8" xfId="0" applyNumberFormat="1" applyFont="1" applyFill="1" applyBorder="1" applyAlignment="1" applyProtection="1">
      <alignment horizontal="center" vertical="center"/>
      <protection/>
    </xf>
    <xf numFmtId="3" fontId="24" fillId="2" borderId="0" xfId="0" applyNumberFormat="1" applyFont="1" applyFill="1" applyBorder="1" applyAlignment="1" applyProtection="1">
      <alignment horizontal="center" vertical="center"/>
      <protection/>
    </xf>
    <xf numFmtId="3" fontId="9" fillId="2" borderId="3" xfId="0" applyNumberFormat="1" applyFont="1" applyFill="1" applyBorder="1" applyAlignment="1" applyProtection="1">
      <alignment horizontal="center" vertical="center"/>
      <protection/>
    </xf>
    <xf numFmtId="4" fontId="31" fillId="3" borderId="0" xfId="0" applyNumberFormat="1" applyFont="1" applyFill="1" applyAlignment="1" applyProtection="1">
      <alignment horizontal="left" vertical="center"/>
      <protection/>
    </xf>
    <xf numFmtId="4" fontId="20" fillId="3" borderId="0" xfId="0" applyNumberFormat="1" applyFont="1" applyFill="1" applyAlignment="1" applyProtection="1">
      <alignment horizontal="center" vertical="center"/>
      <protection/>
    </xf>
    <xf numFmtId="3" fontId="6" fillId="0" borderId="0" xfId="0" applyNumberFormat="1" applyFont="1" applyFill="1" applyAlignment="1" applyProtection="1">
      <alignment vertical="center"/>
      <protection/>
    </xf>
    <xf numFmtId="4" fontId="5" fillId="0" borderId="15" xfId="0" applyNumberFormat="1" applyFont="1" applyFill="1" applyBorder="1" applyAlignment="1" applyProtection="1">
      <alignment horizontal="center" vertical="center"/>
      <protection/>
    </xf>
    <xf numFmtId="3" fontId="6" fillId="0" borderId="11" xfId="0" applyNumberFormat="1" applyFont="1" applyBorder="1" applyAlignment="1" applyProtection="1">
      <alignment horizontal="right" vertical="center"/>
      <protection/>
    </xf>
    <xf numFmtId="3" fontId="6" fillId="0" borderId="6" xfId="0" applyNumberFormat="1" applyFont="1" applyBorder="1" applyAlignment="1" applyProtection="1">
      <alignment horizontal="right" vertical="center"/>
      <protection/>
    </xf>
    <xf numFmtId="4" fontId="6" fillId="0" borderId="3" xfId="0" applyNumberFormat="1" applyFont="1" applyBorder="1" applyAlignment="1" applyProtection="1">
      <alignment vertical="center"/>
      <protection/>
    </xf>
    <xf numFmtId="4" fontId="5" fillId="0" borderId="0" xfId="0" applyNumberFormat="1" applyFont="1" applyFill="1" applyAlignment="1" applyProtection="1">
      <alignment horizontal="right" vertical="center"/>
      <protection/>
    </xf>
    <xf numFmtId="4" fontId="9" fillId="12" borderId="12" xfId="0" applyNumberFormat="1" applyFont="1" applyFill="1" applyBorder="1" applyAlignment="1" applyProtection="1">
      <alignment horizontal="left" vertical="center"/>
      <protection/>
    </xf>
    <xf numFmtId="3" fontId="5" fillId="12" borderId="1" xfId="0" applyNumberFormat="1" applyFont="1" applyFill="1" applyBorder="1" applyAlignment="1" applyProtection="1">
      <alignment vertical="center"/>
      <protection/>
    </xf>
    <xf numFmtId="3" fontId="5" fillId="12" borderId="1" xfId="0" applyNumberFormat="1" applyFont="1" applyFill="1" applyBorder="1" applyAlignment="1" applyProtection="1">
      <alignment horizontal="center" vertical="center"/>
      <protection/>
    </xf>
    <xf numFmtId="4" fontId="5" fillId="12" borderId="1" xfId="0" applyNumberFormat="1" applyFont="1" applyFill="1" applyBorder="1" applyAlignment="1" applyProtection="1">
      <alignment horizontal="center" vertical="center"/>
      <protection/>
    </xf>
    <xf numFmtId="4" fontId="5" fillId="12" borderId="1" xfId="0" applyNumberFormat="1" applyFont="1" applyFill="1" applyBorder="1" applyAlignment="1" applyProtection="1">
      <alignment horizontal="right" vertical="center"/>
      <protection/>
    </xf>
    <xf numFmtId="4" fontId="5" fillId="12" borderId="20" xfId="0" applyNumberFormat="1" applyFont="1" applyFill="1" applyBorder="1" applyAlignment="1" applyProtection="1">
      <alignment horizontal="right" vertical="center"/>
      <protection/>
    </xf>
    <xf numFmtId="3" fontId="9" fillId="3" borderId="0" xfId="0" applyNumberFormat="1" applyFont="1" applyFill="1" applyBorder="1" applyAlignment="1" applyProtection="1">
      <alignment horizontal="center" vertical="center"/>
      <protection/>
    </xf>
    <xf numFmtId="3" fontId="9" fillId="4" borderId="0" xfId="0" applyNumberFormat="1" applyFont="1" applyFill="1" applyBorder="1" applyAlignment="1" applyProtection="1">
      <alignment horizontal="center" vertical="center"/>
      <protection locked="0"/>
    </xf>
    <xf numFmtId="4" fontId="6" fillId="4" borderId="13" xfId="0" applyNumberFormat="1" applyFont="1" applyFill="1" applyBorder="1" applyAlignment="1" applyProtection="1">
      <alignment horizontal="center" vertical="center"/>
      <protection locked="0"/>
    </xf>
    <xf numFmtId="3" fontId="5" fillId="3" borderId="2" xfId="0" applyNumberFormat="1" applyFont="1" applyFill="1" applyBorder="1" applyAlignment="1" applyProtection="1">
      <alignment horizontal="left" vertical="center"/>
      <protection/>
    </xf>
    <xf numFmtId="3" fontId="6" fillId="4" borderId="3" xfId="0" applyNumberFormat="1" applyFont="1" applyFill="1" applyBorder="1" applyAlignment="1" applyProtection="1">
      <alignment horizontal="center" vertical="center"/>
      <protection locked="0"/>
    </xf>
    <xf numFmtId="3" fontId="6" fillId="4" borderId="4" xfId="0" applyNumberFormat="1" applyFont="1" applyFill="1" applyBorder="1" applyAlignment="1" applyProtection="1">
      <alignment horizontal="center" vertical="center"/>
      <protection locked="0"/>
    </xf>
    <xf numFmtId="4" fontId="6" fillId="3" borderId="4" xfId="0" applyNumberFormat="1" applyFont="1" applyFill="1" applyBorder="1" applyAlignment="1" applyProtection="1">
      <alignment horizontal="center" vertical="center"/>
      <protection/>
    </xf>
    <xf numFmtId="4" fontId="9" fillId="14" borderId="10" xfId="0" applyNumberFormat="1" applyFont="1" applyFill="1" applyBorder="1" applyAlignment="1" applyProtection="1">
      <alignment horizontal="left" vertical="center"/>
      <protection/>
    </xf>
    <xf numFmtId="3" fontId="6" fillId="14" borderId="10" xfId="0" applyNumberFormat="1" applyFont="1" applyFill="1" applyBorder="1" applyAlignment="1" applyProtection="1">
      <alignment horizontal="center" vertical="center"/>
      <protection/>
    </xf>
    <xf numFmtId="4" fontId="5" fillId="14" borderId="10" xfId="0" applyNumberFormat="1" applyFont="1" applyFill="1" applyBorder="1" applyAlignment="1" applyProtection="1">
      <alignment horizontal="center" vertical="center"/>
      <protection/>
    </xf>
    <xf numFmtId="4" fontId="5" fillId="14" borderId="6" xfId="0" applyNumberFormat="1" applyFont="1" applyFill="1" applyBorder="1" applyAlignment="1" applyProtection="1">
      <alignment horizontal="right" vertical="center"/>
      <protection/>
    </xf>
    <xf numFmtId="4" fontId="21" fillId="14" borderId="10" xfId="0" applyNumberFormat="1" applyFont="1" applyFill="1" applyBorder="1" applyAlignment="1" applyProtection="1">
      <alignment horizontal="left" vertical="center"/>
      <protection/>
    </xf>
    <xf numFmtId="4" fontId="5" fillId="14" borderId="21" xfId="0" applyNumberFormat="1" applyFont="1" applyFill="1" applyBorder="1" applyAlignment="1" applyProtection="1">
      <alignment horizontal="right" vertical="center"/>
      <protection/>
    </xf>
    <xf numFmtId="4" fontId="5" fillId="14" borderId="22" xfId="0" applyNumberFormat="1" applyFont="1" applyFill="1" applyBorder="1" applyAlignment="1" applyProtection="1">
      <alignment horizontal="right" vertical="center"/>
      <protection/>
    </xf>
    <xf numFmtId="4" fontId="5" fillId="14" borderId="0" xfId="0" applyNumberFormat="1" applyFont="1" applyFill="1" applyBorder="1" applyAlignment="1" applyProtection="1">
      <alignment horizontal="right" vertical="center"/>
      <protection/>
    </xf>
    <xf numFmtId="4" fontId="5" fillId="14" borderId="9" xfId="0" applyNumberFormat="1" applyFont="1" applyFill="1" applyBorder="1" applyAlignment="1" applyProtection="1">
      <alignment horizontal="right" vertical="center"/>
      <protection/>
    </xf>
    <xf numFmtId="182" fontId="5" fillId="14" borderId="9" xfId="0" applyNumberFormat="1" applyFont="1" applyFill="1" applyBorder="1" applyAlignment="1" applyProtection="1">
      <alignment horizontal="right" vertical="center"/>
      <protection/>
    </xf>
    <xf numFmtId="4" fontId="21" fillId="14" borderId="11" xfId="0" applyNumberFormat="1" applyFont="1" applyFill="1" applyBorder="1" applyAlignment="1" applyProtection="1">
      <alignment vertical="center"/>
      <protection/>
    </xf>
    <xf numFmtId="3" fontId="21" fillId="14" borderId="11" xfId="0" applyNumberFormat="1" applyFont="1" applyFill="1" applyBorder="1" applyAlignment="1" applyProtection="1">
      <alignment horizontal="left" vertical="center"/>
      <protection/>
    </xf>
    <xf numFmtId="3" fontId="13" fillId="14" borderId="10" xfId="0" applyNumberFormat="1" applyFont="1" applyFill="1" applyBorder="1" applyAlignment="1" applyProtection="1">
      <alignment vertical="center"/>
      <protection/>
    </xf>
    <xf numFmtId="4" fontId="5" fillId="14" borderId="11" xfId="0" applyNumberFormat="1" applyFont="1" applyFill="1" applyBorder="1" applyAlignment="1" applyProtection="1">
      <alignment horizontal="center" vertical="center"/>
      <protection/>
    </xf>
    <xf numFmtId="4" fontId="5" fillId="14" borderId="6" xfId="0" applyNumberFormat="1" applyFont="1" applyFill="1" applyBorder="1" applyAlignment="1" applyProtection="1">
      <alignment horizontal="center" vertical="center"/>
      <protection/>
    </xf>
    <xf numFmtId="3" fontId="5" fillId="14" borderId="10" xfId="0" applyNumberFormat="1" applyFont="1" applyFill="1" applyBorder="1" applyAlignment="1" applyProtection="1">
      <alignment vertical="center"/>
      <protection/>
    </xf>
    <xf numFmtId="3" fontId="10" fillId="14" borderId="3" xfId="0" applyNumberFormat="1" applyFont="1" applyFill="1" applyBorder="1" applyAlignment="1" applyProtection="1">
      <alignment horizontal="center" vertical="center"/>
      <protection/>
    </xf>
    <xf numFmtId="3" fontId="6" fillId="14" borderId="11" xfId="0" applyNumberFormat="1" applyFont="1" applyFill="1" applyBorder="1" applyAlignment="1" applyProtection="1">
      <alignment horizontal="center" vertical="center"/>
      <protection/>
    </xf>
    <xf numFmtId="3" fontId="10" fillId="14" borderId="11" xfId="0" applyNumberFormat="1" applyFont="1" applyFill="1" applyBorder="1" applyAlignment="1" applyProtection="1">
      <alignment horizontal="center" vertical="center"/>
      <protection/>
    </xf>
    <xf numFmtId="4" fontId="10" fillId="14" borderId="6" xfId="0" applyNumberFormat="1" applyFont="1" applyFill="1" applyBorder="1" applyAlignment="1" applyProtection="1">
      <alignment horizontal="center" vertical="center"/>
      <protection/>
    </xf>
    <xf numFmtId="4" fontId="10" fillId="14" borderId="10" xfId="0" applyNumberFormat="1" applyFont="1" applyFill="1" applyBorder="1" applyAlignment="1" applyProtection="1">
      <alignment horizontal="center" vertical="center"/>
      <protection/>
    </xf>
    <xf numFmtId="3" fontId="6" fillId="5" borderId="0" xfId="0" applyNumberFormat="1" applyFont="1" applyFill="1" applyAlignment="1" applyProtection="1">
      <alignment horizontal="right" vertical="center"/>
      <protection/>
    </xf>
    <xf numFmtId="4" fontId="6" fillId="14" borderId="10" xfId="0" applyNumberFormat="1" applyFont="1" applyFill="1" applyBorder="1" applyAlignment="1" applyProtection="1">
      <alignment horizontal="center" vertical="center"/>
      <protection/>
    </xf>
    <xf numFmtId="4" fontId="9" fillId="5" borderId="18" xfId="0" applyNumberFormat="1" applyFont="1" applyFill="1" applyBorder="1" applyAlignment="1" applyProtection="1">
      <alignment horizontal="center" vertical="center"/>
      <protection/>
    </xf>
    <xf numFmtId="3" fontId="9" fillId="2" borderId="23" xfId="0" applyNumberFormat="1" applyFont="1" applyFill="1" applyBorder="1" applyAlignment="1" applyProtection="1">
      <alignment horizontal="center" vertical="center"/>
      <protection/>
    </xf>
    <xf numFmtId="183" fontId="6" fillId="2" borderId="3" xfId="0" applyNumberFormat="1" applyFont="1" applyFill="1" applyBorder="1" applyAlignment="1" applyProtection="1">
      <alignment horizontal="center" vertical="center"/>
      <protection/>
    </xf>
    <xf numFmtId="3" fontId="5" fillId="12" borderId="1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 applyProtection="1">
      <alignment horizontal="center" vertical="center"/>
      <protection/>
    </xf>
    <xf numFmtId="4" fontId="6" fillId="0" borderId="8" xfId="0" applyNumberFormat="1" applyFont="1" applyFill="1" applyBorder="1" applyAlignment="1" applyProtection="1">
      <alignment horizontal="center" vertical="center"/>
      <protection/>
    </xf>
    <xf numFmtId="4" fontId="6" fillId="3" borderId="12" xfId="0" applyNumberFormat="1" applyFont="1" applyFill="1" applyBorder="1" applyAlignment="1" applyProtection="1">
      <alignment horizontal="right" vertical="center"/>
      <protection/>
    </xf>
    <xf numFmtId="3" fontId="10" fillId="3" borderId="0" xfId="0" applyNumberFormat="1" applyFont="1" applyFill="1" applyBorder="1" applyAlignment="1" applyProtection="1">
      <alignment horizontal="center" vertical="center"/>
      <protection/>
    </xf>
    <xf numFmtId="3" fontId="5" fillId="3" borderId="10" xfId="0" applyNumberFormat="1" applyFont="1" applyFill="1" applyBorder="1" applyAlignment="1" applyProtection="1">
      <alignment horizontal="center" vertical="center"/>
      <protection/>
    </xf>
    <xf numFmtId="3" fontId="5" fillId="3" borderId="2" xfId="0" applyNumberFormat="1" applyFont="1" applyFill="1" applyBorder="1" applyAlignment="1" applyProtection="1">
      <alignment horizontal="center" vertical="center"/>
      <protection/>
    </xf>
    <xf numFmtId="3" fontId="5" fillId="14" borderId="10" xfId="0" applyNumberFormat="1" applyFont="1" applyFill="1" applyBorder="1" applyAlignment="1" applyProtection="1">
      <alignment horizontal="center" vertical="center"/>
      <protection/>
    </xf>
    <xf numFmtId="3" fontId="5" fillId="3" borderId="0" xfId="0" applyNumberFormat="1" applyFont="1" applyFill="1" applyBorder="1" applyAlignment="1" applyProtection="1">
      <alignment horizontal="center" vertical="center"/>
      <protection/>
    </xf>
    <xf numFmtId="3" fontId="13" fillId="3" borderId="0" xfId="0" applyNumberFormat="1" applyFont="1" applyFill="1" applyBorder="1" applyAlignment="1" applyProtection="1">
      <alignment horizontal="center" vertical="center"/>
      <protection/>
    </xf>
    <xf numFmtId="4" fontId="21" fillId="14" borderId="24" xfId="0" applyNumberFormat="1" applyFont="1" applyFill="1" applyBorder="1" applyAlignment="1" applyProtection="1">
      <alignment horizontal="left" vertical="center"/>
      <protection/>
    </xf>
    <xf numFmtId="3" fontId="10" fillId="3" borderId="25" xfId="0" applyNumberFormat="1" applyFont="1" applyFill="1" applyBorder="1" applyAlignment="1" applyProtection="1">
      <alignment horizontal="center" vertical="center"/>
      <protection/>
    </xf>
    <xf numFmtId="3" fontId="9" fillId="3" borderId="23" xfId="0" applyNumberFormat="1" applyFont="1" applyFill="1" applyBorder="1" applyAlignment="1" applyProtection="1">
      <alignment horizontal="center" vertical="center"/>
      <protection/>
    </xf>
    <xf numFmtId="4" fontId="21" fillId="14" borderId="25" xfId="0" applyNumberFormat="1" applyFont="1" applyFill="1" applyBorder="1" applyAlignment="1" applyProtection="1">
      <alignment horizontal="left" vertical="center"/>
      <protection/>
    </xf>
    <xf numFmtId="4" fontId="6" fillId="3" borderId="23" xfId="0" applyNumberFormat="1" applyFont="1" applyFill="1" applyBorder="1" applyAlignment="1" applyProtection="1">
      <alignment horizontal="center" vertical="center"/>
      <protection/>
    </xf>
    <xf numFmtId="4" fontId="38" fillId="2" borderId="26" xfId="0" applyNumberFormat="1" applyFont="1" applyFill="1" applyBorder="1" applyAlignment="1" applyProtection="1">
      <alignment horizontal="center" vertical="center"/>
      <protection/>
    </xf>
    <xf numFmtId="4" fontId="6" fillId="3" borderId="27" xfId="0" applyNumberFormat="1" applyFont="1" applyFill="1" applyBorder="1" applyAlignment="1" applyProtection="1">
      <alignment horizontal="center" vertical="center"/>
      <protection/>
    </xf>
    <xf numFmtId="182" fontId="6" fillId="3" borderId="23" xfId="0" applyNumberFormat="1" applyFont="1" applyFill="1" applyBorder="1" applyAlignment="1" applyProtection="1">
      <alignment horizontal="center" vertical="center"/>
      <protection/>
    </xf>
    <xf numFmtId="4" fontId="5" fillId="3" borderId="25" xfId="0" applyNumberFormat="1" applyFont="1" applyFill="1" applyBorder="1" applyAlignment="1" applyProtection="1">
      <alignment horizontal="center" vertical="center"/>
      <protection/>
    </xf>
    <xf numFmtId="4" fontId="16" fillId="3" borderId="25" xfId="0" applyNumberFormat="1" applyFont="1" applyFill="1" applyBorder="1" applyAlignment="1" applyProtection="1">
      <alignment horizontal="center" vertical="center"/>
      <protection/>
    </xf>
    <xf numFmtId="4" fontId="5" fillId="3" borderId="28" xfId="0" applyNumberFormat="1" applyFont="1" applyFill="1" applyBorder="1" applyAlignment="1" applyProtection="1">
      <alignment horizontal="center" vertical="center"/>
      <protection/>
    </xf>
    <xf numFmtId="3" fontId="21" fillId="14" borderId="10" xfId="0" applyNumberFormat="1" applyFont="1" applyFill="1" applyBorder="1" applyAlignment="1" applyProtection="1">
      <alignment vertical="center"/>
      <protection/>
    </xf>
    <xf numFmtId="4" fontId="6" fillId="3" borderId="13" xfId="0" applyNumberFormat="1" applyFont="1" applyFill="1" applyBorder="1" applyAlignment="1" applyProtection="1">
      <alignment horizontal="center" vertical="center"/>
      <protection/>
    </xf>
    <xf numFmtId="4" fontId="9" fillId="2" borderId="10" xfId="0" applyNumberFormat="1" applyFont="1" applyFill="1" applyBorder="1" applyAlignment="1" applyProtection="1">
      <alignment horizontal="center" vertical="center"/>
      <protection/>
    </xf>
    <xf numFmtId="4" fontId="9" fillId="3" borderId="1" xfId="0" applyNumberFormat="1" applyFont="1" applyFill="1" applyBorder="1" applyAlignment="1" applyProtection="1">
      <alignment horizontal="center" vertical="center"/>
      <protection/>
    </xf>
    <xf numFmtId="3" fontId="21" fillId="14" borderId="27" xfId="0" applyNumberFormat="1" applyFont="1" applyFill="1" applyBorder="1" applyAlignment="1" applyProtection="1">
      <alignment horizontal="left" vertical="center"/>
      <protection/>
    </xf>
    <xf numFmtId="3" fontId="6" fillId="3" borderId="23" xfId="0" applyNumberFormat="1" applyFont="1" applyFill="1" applyBorder="1" applyAlignment="1" applyProtection="1">
      <alignment horizontal="center" vertical="center"/>
      <protection/>
    </xf>
    <xf numFmtId="182" fontId="6" fillId="3" borderId="26" xfId="0" applyNumberFormat="1" applyFont="1" applyFill="1" applyBorder="1" applyAlignment="1" applyProtection="1">
      <alignment horizontal="center" vertical="center"/>
      <protection/>
    </xf>
    <xf numFmtId="3" fontId="10" fillId="3" borderId="29" xfId="0" applyNumberFormat="1" applyFont="1" applyFill="1" applyBorder="1" applyAlignment="1" applyProtection="1">
      <alignment horizontal="right" vertical="center"/>
      <protection/>
    </xf>
    <xf numFmtId="3" fontId="6" fillId="3" borderId="30" xfId="0" applyNumberFormat="1" applyFont="1" applyFill="1" applyBorder="1" applyAlignment="1" applyProtection="1">
      <alignment horizontal="right" vertical="center"/>
      <protection/>
    </xf>
    <xf numFmtId="3" fontId="16" fillId="14" borderId="10" xfId="0" applyNumberFormat="1" applyFont="1" applyFill="1" applyBorder="1" applyAlignment="1" applyProtection="1">
      <alignment horizontal="center" vertical="center"/>
      <protection/>
    </xf>
    <xf numFmtId="4" fontId="6" fillId="3" borderId="10" xfId="0" applyNumberFormat="1" applyFont="1" applyFill="1" applyBorder="1" applyAlignment="1" applyProtection="1">
      <alignment horizontal="center" vertical="center"/>
      <protection/>
    </xf>
    <xf numFmtId="182" fontId="6" fillId="3" borderId="1" xfId="0" applyNumberFormat="1" applyFont="1" applyFill="1" applyBorder="1" applyAlignment="1" applyProtection="1">
      <alignment horizontal="center" vertical="center"/>
      <protection/>
    </xf>
    <xf numFmtId="4" fontId="21" fillId="14" borderId="27" xfId="0" applyNumberFormat="1" applyFont="1" applyFill="1" applyBorder="1" applyAlignment="1" applyProtection="1">
      <alignment horizontal="left" vertical="center"/>
      <protection/>
    </xf>
    <xf numFmtId="4" fontId="6" fillId="3" borderId="25" xfId="0" applyNumberFormat="1" applyFont="1" applyFill="1" applyBorder="1" applyAlignment="1" applyProtection="1">
      <alignment horizontal="center" vertical="center"/>
      <protection/>
    </xf>
    <xf numFmtId="4" fontId="9" fillId="2" borderId="23" xfId="0" applyNumberFormat="1" applyFont="1" applyFill="1" applyBorder="1" applyAlignment="1" applyProtection="1">
      <alignment horizontal="center" vertical="center"/>
      <protection/>
    </xf>
    <xf numFmtId="4" fontId="5" fillId="3" borderId="23" xfId="0" applyNumberFormat="1" applyFont="1" applyFill="1" applyBorder="1" applyAlignment="1" applyProtection="1">
      <alignment horizontal="left" vertical="center"/>
      <protection/>
    </xf>
    <xf numFmtId="4" fontId="5" fillId="0" borderId="28" xfId="0" applyNumberFormat="1" applyFont="1" applyBorder="1" applyAlignment="1" applyProtection="1">
      <alignment horizontal="center" vertical="center"/>
      <protection/>
    </xf>
    <xf numFmtId="4" fontId="6" fillId="3" borderId="29" xfId="0" applyNumberFormat="1" applyFont="1" applyFill="1" applyBorder="1" applyAlignment="1" applyProtection="1">
      <alignment horizontal="left" vertical="center"/>
      <protection/>
    </xf>
    <xf numFmtId="4" fontId="9" fillId="3" borderId="5" xfId="0" applyNumberFormat="1" applyFont="1" applyFill="1" applyBorder="1" applyAlignment="1" applyProtection="1">
      <alignment horizontal="center" vertical="center"/>
      <protection/>
    </xf>
    <xf numFmtId="4" fontId="5" fillId="0" borderId="29" xfId="0" applyNumberFormat="1" applyFont="1" applyBorder="1" applyAlignment="1" applyProtection="1">
      <alignment horizontal="center" vertical="center"/>
      <protection/>
    </xf>
    <xf numFmtId="4" fontId="30" fillId="2" borderId="6" xfId="0" applyNumberFormat="1" applyFont="1" applyFill="1" applyBorder="1" applyAlignment="1" applyProtection="1">
      <alignment horizontal="center" vertical="center"/>
      <protection/>
    </xf>
    <xf numFmtId="4" fontId="6" fillId="0" borderId="27" xfId="0" applyNumberFormat="1" applyFont="1" applyFill="1" applyBorder="1" applyAlignment="1" applyProtection="1">
      <alignment horizontal="center" vertical="center"/>
      <protection/>
    </xf>
    <xf numFmtId="4" fontId="6" fillId="3" borderId="26" xfId="0" applyNumberFormat="1" applyFont="1" applyFill="1" applyBorder="1" applyAlignment="1" applyProtection="1">
      <alignment horizontal="right" vertical="center"/>
      <protection/>
    </xf>
    <xf numFmtId="4" fontId="32" fillId="5" borderId="18" xfId="0" applyNumberFormat="1" applyFont="1" applyFill="1" applyBorder="1" applyAlignment="1" applyProtection="1">
      <alignment horizontal="center" vertical="center"/>
      <protection/>
    </xf>
    <xf numFmtId="4" fontId="6" fillId="5" borderId="18" xfId="0" applyNumberFormat="1" applyFont="1" applyFill="1" applyBorder="1" applyAlignment="1" applyProtection="1">
      <alignment horizontal="center" vertical="center"/>
      <protection/>
    </xf>
    <xf numFmtId="4" fontId="9" fillId="0" borderId="1" xfId="0" applyNumberFormat="1" applyFont="1" applyFill="1" applyBorder="1" applyAlignment="1" applyProtection="1">
      <alignment horizontal="center" vertical="center"/>
      <protection/>
    </xf>
    <xf numFmtId="4" fontId="9" fillId="0" borderId="12" xfId="0" applyNumberFormat="1" applyFont="1" applyFill="1" applyBorder="1" applyAlignment="1" applyProtection="1">
      <alignment horizontal="center" vertical="center"/>
      <protection/>
    </xf>
    <xf numFmtId="3" fontId="13" fillId="0" borderId="1" xfId="0" applyNumberFormat="1" applyFont="1" applyFill="1" applyBorder="1" applyAlignment="1" applyProtection="1">
      <alignment horizontal="center" vertical="center"/>
      <protection/>
    </xf>
    <xf numFmtId="3" fontId="13" fillId="0" borderId="12" xfId="0" applyNumberFormat="1" applyFont="1" applyFill="1" applyBorder="1" applyAlignment="1" applyProtection="1">
      <alignment horizontal="center" vertical="center"/>
      <protection/>
    </xf>
    <xf numFmtId="182" fontId="13" fillId="3" borderId="18" xfId="0" applyNumberFormat="1" applyFont="1" applyFill="1" applyBorder="1" applyAlignment="1" applyProtection="1">
      <alignment horizontal="center" vertical="center"/>
      <protection/>
    </xf>
    <xf numFmtId="4" fontId="6" fillId="3" borderId="18" xfId="0" applyNumberFormat="1" applyFont="1" applyFill="1" applyBorder="1" applyAlignment="1" applyProtection="1">
      <alignment horizontal="center" vertical="center"/>
      <protection/>
    </xf>
    <xf numFmtId="4" fontId="6" fillId="0" borderId="23" xfId="0" applyNumberFormat="1" applyFont="1" applyFill="1" applyBorder="1" applyAlignment="1" applyProtection="1">
      <alignment horizontal="center" vertical="center"/>
      <protection/>
    </xf>
    <xf numFmtId="3" fontId="6" fillId="5" borderId="8" xfId="0" applyNumberFormat="1" applyFont="1" applyFill="1" applyBorder="1" applyAlignment="1" applyProtection="1">
      <alignment horizontal="center" vertical="center"/>
      <protection/>
    </xf>
    <xf numFmtId="181" fontId="6" fillId="3" borderId="8" xfId="0" applyNumberFormat="1" applyFont="1" applyFill="1" applyBorder="1" applyAlignment="1" applyProtection="1">
      <alignment horizontal="center" vertical="center"/>
      <protection/>
    </xf>
    <xf numFmtId="3" fontId="10" fillId="3" borderId="3" xfId="0" applyNumberFormat="1" applyFont="1" applyFill="1" applyBorder="1" applyAlignment="1" applyProtection="1">
      <alignment horizontal="center" vertical="center"/>
      <protection/>
    </xf>
    <xf numFmtId="3" fontId="9" fillId="3" borderId="31" xfId="0" applyNumberFormat="1" applyFont="1" applyFill="1" applyBorder="1" applyAlignment="1" applyProtection="1">
      <alignment horizontal="center" vertical="center"/>
      <protection/>
    </xf>
    <xf numFmtId="3" fontId="6" fillId="3" borderId="32" xfId="0" applyNumberFormat="1" applyFont="1" applyFill="1" applyBorder="1" applyAlignment="1" applyProtection="1">
      <alignment horizontal="center" vertical="center"/>
      <protection/>
    </xf>
    <xf numFmtId="3" fontId="6" fillId="4" borderId="33" xfId="0" applyNumberFormat="1" applyFont="1" applyFill="1" applyBorder="1" applyAlignment="1" applyProtection="1">
      <alignment horizontal="center" vertical="center"/>
      <protection locked="0"/>
    </xf>
    <xf numFmtId="4" fontId="6" fillId="4" borderId="33" xfId="0" applyNumberFormat="1" applyFont="1" applyFill="1" applyBorder="1" applyAlignment="1" applyProtection="1">
      <alignment horizontal="center" vertical="center"/>
      <protection locked="0"/>
    </xf>
    <xf numFmtId="4" fontId="10" fillId="3" borderId="32" xfId="0" applyNumberFormat="1" applyFont="1" applyFill="1" applyBorder="1" applyAlignment="1" applyProtection="1">
      <alignment horizontal="center" vertical="center"/>
      <protection/>
    </xf>
    <xf numFmtId="3" fontId="5" fillId="3" borderId="8" xfId="0" applyNumberFormat="1" applyFont="1" applyFill="1" applyBorder="1" applyAlignment="1" applyProtection="1">
      <alignment horizontal="center" vertical="center"/>
      <protection/>
    </xf>
    <xf numFmtId="3" fontId="5" fillId="3" borderId="11" xfId="0" applyNumberFormat="1" applyFont="1" applyFill="1" applyBorder="1" applyAlignment="1" applyProtection="1">
      <alignment horizontal="center" vertical="center"/>
      <protection/>
    </xf>
    <xf numFmtId="4" fontId="5" fillId="3" borderId="8" xfId="0" applyNumberFormat="1" applyFont="1" applyFill="1" applyBorder="1" applyAlignment="1" applyProtection="1">
      <alignment horizontal="center" vertical="center"/>
      <protection/>
    </xf>
    <xf numFmtId="3" fontId="5" fillId="3" borderId="3" xfId="0" applyNumberFormat="1" applyFont="1" applyFill="1" applyBorder="1" applyAlignment="1" applyProtection="1">
      <alignment horizontal="center" vertical="center"/>
      <protection/>
    </xf>
    <xf numFmtId="3" fontId="5" fillId="3" borderId="4" xfId="0" applyNumberFormat="1" applyFont="1" applyFill="1" applyBorder="1" applyAlignment="1" applyProtection="1">
      <alignment horizontal="center" vertical="center"/>
      <protection/>
    </xf>
    <xf numFmtId="4" fontId="28" fillId="3" borderId="8" xfId="0" applyNumberFormat="1" applyFont="1" applyFill="1" applyBorder="1" applyAlignment="1" applyProtection="1">
      <alignment horizontal="center" vertical="center"/>
      <protection/>
    </xf>
    <xf numFmtId="3" fontId="28" fillId="3" borderId="8" xfId="0" applyNumberFormat="1" applyFont="1" applyFill="1" applyBorder="1" applyAlignment="1" applyProtection="1">
      <alignment horizontal="center" vertical="center"/>
      <protection/>
    </xf>
    <xf numFmtId="3" fontId="28" fillId="3" borderId="11" xfId="0" applyNumberFormat="1" applyFont="1" applyFill="1" applyBorder="1" applyAlignment="1" applyProtection="1">
      <alignment horizontal="center" vertical="center"/>
      <protection/>
    </xf>
    <xf numFmtId="4" fontId="5" fillId="5" borderId="7" xfId="0" applyNumberFormat="1" applyFont="1" applyFill="1" applyBorder="1" applyAlignment="1" applyProtection="1">
      <alignment horizontal="center" vertical="center"/>
      <protection/>
    </xf>
    <xf numFmtId="4" fontId="5" fillId="5" borderId="13" xfId="0" applyNumberFormat="1" applyFont="1" applyFill="1" applyBorder="1" applyAlignment="1" applyProtection="1">
      <alignment horizontal="center" vertical="center"/>
      <protection/>
    </xf>
    <xf numFmtId="3" fontId="9" fillId="12" borderId="30" xfId="0" applyNumberFormat="1" applyFont="1" applyFill="1" applyBorder="1" applyAlignment="1" applyProtection="1">
      <alignment horizontal="left" vertical="center"/>
      <protection/>
    </xf>
    <xf numFmtId="3" fontId="10" fillId="3" borderId="12" xfId="0" applyNumberFormat="1" applyFont="1" applyFill="1" applyBorder="1" applyAlignment="1" applyProtection="1">
      <alignment horizontal="right" vertical="center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5">
    <dxf>
      <font>
        <color rgb="FF0000FF"/>
      </font>
      <border/>
    </dxf>
    <dxf>
      <font>
        <b/>
        <i val="0"/>
        <color rgb="FF0000FF"/>
      </font>
      <border/>
    </dxf>
    <dxf>
      <font>
        <b/>
        <i/>
        <color rgb="FF0000FF"/>
      </font>
      <border/>
    </dxf>
    <dxf>
      <font>
        <b/>
        <i val="0"/>
        <color rgb="FFFF0000"/>
      </font>
      <border/>
    </dxf>
    <dxf>
      <font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Ströme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4525"/>
          <c:w val="0.95025"/>
          <c:h val="0.84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'E22-2LQ'!$K$68:$K$120</c:f>
              <c:numCache/>
            </c:numRef>
          </c:val>
          <c:smooth val="0"/>
        </c:ser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'E22-2LQ'!$I$68:$I$120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'E22-2LQ'!$J$68:$J$120</c:f>
              <c:numCache/>
            </c:numRef>
          </c:val>
          <c:smooth val="0"/>
        </c:ser>
        <c:axId val="34610180"/>
        <c:axId val="43056165"/>
      </c:lineChart>
      <c:catAx>
        <c:axId val="34610180"/>
        <c:scaling>
          <c:orientation val="minMax"/>
        </c:scaling>
        <c:axPos val="b"/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cross"/>
        <c:minorTickMark val="none"/>
        <c:tickLblPos val="none"/>
        <c:crossAx val="43056165"/>
        <c:crosses val="autoZero"/>
        <c:auto val="0"/>
        <c:lblOffset val="100"/>
        <c:tickLblSkip val="30"/>
        <c:tickMarkSkip val="30"/>
        <c:noMultiLvlLbl val="0"/>
      </c:catAx>
      <c:valAx>
        <c:axId val="43056165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34610180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"/>
          <c:w val="0.9505"/>
          <c:h val="0.92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'E22-2LQ'!$B$68:$B$428</c:f>
              <c:numCache/>
            </c:numRef>
          </c:cat>
          <c:val>
            <c:numRef>
              <c:f>'E22-2LQ'!$L$68:$L$428</c:f>
              <c:numCache/>
            </c:numRef>
          </c:val>
          <c:smooth val="0"/>
        </c:ser>
        <c:axId val="51961166"/>
        <c:axId val="64997311"/>
      </c:lineChart>
      <c:catAx>
        <c:axId val="51961166"/>
        <c:scaling>
          <c:orientation val="minMax"/>
        </c:scaling>
        <c:axPos val="b"/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none"/>
        <c:minorTickMark val="none"/>
        <c:tickLblPos val="low"/>
        <c:crossAx val="64997311"/>
        <c:crosses val="autoZero"/>
        <c:auto val="0"/>
        <c:lblOffset val="100"/>
        <c:tickLblSkip val="90"/>
        <c:tickMarkSkip val="90"/>
        <c:noMultiLvlLbl val="0"/>
      </c:catAx>
      <c:valAx>
        <c:axId val="64997311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1961166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Spannungen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54"/>
          <c:w val="0.9555"/>
          <c:h val="0.83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'E22-2LQ'!$C$68:$C$120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'E22-2LQ'!$D$68:$D$120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'E22-2LQ'!$E$68:$E$120</c:f>
              <c:numCache/>
            </c:numRef>
          </c:val>
          <c:smooth val="0"/>
        </c:ser>
        <c:axId val="48104888"/>
        <c:axId val="30290809"/>
      </c:lineChart>
      <c:catAx>
        <c:axId val="48104888"/>
        <c:scaling>
          <c:orientation val="minMax"/>
        </c:scaling>
        <c:axPos val="b"/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crossAx val="30290809"/>
        <c:crosses val="autoZero"/>
        <c:auto val="1"/>
        <c:lblOffset val="100"/>
        <c:tickLblSkip val="30"/>
        <c:tickMarkSkip val="30"/>
        <c:noMultiLvlLbl val="0"/>
      </c:catAx>
      <c:valAx>
        <c:axId val="30290809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crossAx val="48104888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025"/>
          <c:w val="0.9505"/>
          <c:h val="0.92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'E22-2LQ'!$B$68:$B$428</c:f>
              <c:numCache/>
            </c:numRef>
          </c:cat>
          <c:val>
            <c:numRef>
              <c:f>'E22-2LQ'!$F$68:$F$428</c:f>
              <c:numCache/>
            </c:numRef>
          </c:val>
          <c:smooth val="0"/>
        </c:ser>
        <c:axId val="4181826"/>
        <c:axId val="37636435"/>
      </c:lineChart>
      <c:catAx>
        <c:axId val="4181826"/>
        <c:scaling>
          <c:orientation val="minMax"/>
        </c:scaling>
        <c:axPos val="b"/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none"/>
        <c:minorTickMark val="none"/>
        <c:tickLblPos val="low"/>
        <c:crossAx val="37636435"/>
        <c:crosses val="autoZero"/>
        <c:auto val="1"/>
        <c:lblOffset val="100"/>
        <c:tickLblSkip val="90"/>
        <c:tickMarkSkip val="90"/>
        <c:noMultiLvlLbl val="0"/>
      </c:catAx>
      <c:valAx>
        <c:axId val="37636435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418182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5975"/>
          <c:w val="0.972"/>
          <c:h val="0.940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'E22-2LQ'!$B$68:$B$428</c:f>
              <c:numCache/>
            </c:numRef>
          </c:cat>
          <c:val>
            <c:numRef>
              <c:f>'E22-2LQ'!$N$68:$N$428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'E22-2LQ'!$B$68:$B$428</c:f>
              <c:numCache/>
            </c:numRef>
          </c:cat>
          <c:val>
            <c:numRef>
              <c:f>'E22-2LQ'!$O$68:$O$428</c:f>
              <c:numCache/>
            </c:numRef>
          </c:val>
          <c:smooth val="0"/>
        </c:ser>
        <c:axId val="3183596"/>
        <c:axId val="28652365"/>
      </c:lineChart>
      <c:catAx>
        <c:axId val="3183596"/>
        <c:scaling>
          <c:orientation val="minMax"/>
        </c:scaling>
        <c:axPos val="b"/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8652365"/>
        <c:crosses val="autoZero"/>
        <c:auto val="0"/>
        <c:lblOffset val="100"/>
        <c:tickLblSkip val="90"/>
        <c:tickMarkSkip val="90"/>
        <c:noMultiLvlLbl val="0"/>
      </c:catAx>
      <c:valAx>
        <c:axId val="28652365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83596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575"/>
          <c:w val="0.9725"/>
          <c:h val="0.944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'E22-2LQ'!$B$68:$B$428</c:f>
              <c:numCache/>
            </c:numRef>
          </c:cat>
          <c:val>
            <c:numRef>
              <c:f>'E22-2LQ'!$AM$68:$AM$428</c:f>
              <c:numCache/>
            </c:numRef>
          </c:val>
          <c:smooth val="0"/>
        </c:ser>
        <c:ser>
          <c:idx val="2"/>
          <c:order val="1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'E22-2LQ'!$B$68:$B$428</c:f>
              <c:numCache/>
            </c:numRef>
          </c:cat>
          <c:val>
            <c:numRef>
              <c:f>'E22-2LQ'!$C$68:$C$428</c:f>
              <c:numCache/>
            </c:numRef>
          </c:val>
          <c:smooth val="0"/>
        </c:ser>
        <c:ser>
          <c:idx val="1"/>
          <c:order val="2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'E22-2LQ'!$B$68:$B$428</c:f>
              <c:numCache/>
            </c:numRef>
          </c:cat>
          <c:val>
            <c:numRef>
              <c:f>'E22-2LQ'!$AN$68:$AN$428</c:f>
              <c:numCache/>
            </c:numRef>
          </c:val>
          <c:smooth val="0"/>
        </c:ser>
        <c:axId val="56544694"/>
        <c:axId val="39140199"/>
      </c:lineChart>
      <c:catAx>
        <c:axId val="56544694"/>
        <c:scaling>
          <c:orientation val="minMax"/>
        </c:scaling>
        <c:axPos val="b"/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9140199"/>
        <c:crosses val="autoZero"/>
        <c:auto val="0"/>
        <c:lblOffset val="100"/>
        <c:tickLblSkip val="90"/>
        <c:tickMarkSkip val="90"/>
        <c:noMultiLvlLbl val="0"/>
      </c:catAx>
      <c:valAx>
        <c:axId val="39140199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544694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</cdr:x>
      <cdr:y>0.0305</cdr:y>
    </cdr:from>
    <cdr:to>
      <cdr:x>0.42325</cdr:x>
      <cdr:y>0.11375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76200"/>
          <a:ext cx="7429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0.65575</cdr:x>
      <cdr:y>0.18475</cdr:y>
    </cdr:from>
    <cdr:to>
      <cdr:x>0.97725</cdr:x>
      <cdr:y>0.2365</cdr:y>
    </cdr:to>
    <cdr:sp>
      <cdr:nvSpPr>
        <cdr:cNvPr id="2" name="TextBox 2"/>
        <cdr:cNvSpPr txBox="1">
          <a:spLocks noChangeArrowheads="1"/>
        </cdr:cNvSpPr>
      </cdr:nvSpPr>
      <cdr:spPr>
        <a:xfrm>
          <a:off x="2076450" y="504825"/>
          <a:ext cx="10191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Grundschwingung</a:t>
          </a:r>
        </a:p>
      </cdr:txBody>
    </cdr:sp>
  </cdr:relSizeAnchor>
  <cdr:relSizeAnchor xmlns:cdr="http://schemas.openxmlformats.org/drawingml/2006/chartDrawing">
    <cdr:from>
      <cdr:x>0.16675</cdr:x>
      <cdr:y>0.3525</cdr:y>
    </cdr:from>
    <cdr:to>
      <cdr:x>0.509</cdr:x>
      <cdr:y>0.40575</cdr:y>
    </cdr:to>
    <cdr:sp>
      <cdr:nvSpPr>
        <cdr:cNvPr id="3" name="TextBox 3"/>
        <cdr:cNvSpPr txBox="1">
          <a:spLocks noChangeArrowheads="1"/>
        </cdr:cNvSpPr>
      </cdr:nvSpPr>
      <cdr:spPr>
        <a:xfrm>
          <a:off x="523875" y="971550"/>
          <a:ext cx="10858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Oberschwingungen</a:t>
          </a:r>
        </a:p>
      </cdr:txBody>
    </cdr:sp>
  </cdr:relSizeAnchor>
  <cdr:relSizeAnchor xmlns:cdr="http://schemas.openxmlformats.org/drawingml/2006/chartDrawing">
    <cdr:from>
      <cdr:x>0.5065</cdr:x>
      <cdr:y>0.18175</cdr:y>
    </cdr:from>
    <cdr:to>
      <cdr:x>0.58625</cdr:x>
      <cdr:y>0.23425</cdr:y>
    </cdr:to>
    <cdr:sp>
      <cdr:nvSpPr>
        <cdr:cNvPr id="4" name="TextBox 4"/>
        <cdr:cNvSpPr txBox="1">
          <a:spLocks noChangeArrowheads="1"/>
        </cdr:cNvSpPr>
      </cdr:nvSpPr>
      <cdr:spPr>
        <a:xfrm>
          <a:off x="1600200" y="504825"/>
          <a:ext cx="2571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30°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</cdr:x>
      <cdr:y>0.0085</cdr:y>
    </cdr:from>
    <cdr:to>
      <cdr:x>0.85175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1171575" y="19050"/>
          <a:ext cx="18097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Überlagerung der Ströme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0.2215</cdr:x>
      <cdr:y>0.0085</cdr:y>
    </cdr:from>
    <cdr:to>
      <cdr:x>0.29025</cdr:x>
      <cdr:y>0.06125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" y="19050"/>
          <a:ext cx="2381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0.819</cdr:x>
      <cdr:y>0.0085</cdr:y>
    </cdr:from>
    <cdr:to>
      <cdr:x>0.90475</cdr:x>
      <cdr:y>0.06125</cdr:y>
    </cdr:to>
    <cdr:sp>
      <cdr:nvSpPr>
        <cdr:cNvPr id="3" name="TextBox 3"/>
        <cdr:cNvSpPr txBox="1">
          <a:spLocks noChangeArrowheads="1"/>
        </cdr:cNvSpPr>
      </cdr:nvSpPr>
      <cdr:spPr>
        <a:xfrm>
          <a:off x="2867025" y="190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0.4065</cdr:x>
      <cdr:y>0.4985</cdr:y>
    </cdr:from>
    <cdr:to>
      <cdr:x>0.82325</cdr:x>
      <cdr:y>0.57725</cdr:y>
    </cdr:to>
    <cdr:sp>
      <cdr:nvSpPr>
        <cdr:cNvPr id="1" name="TextBox 1"/>
        <cdr:cNvSpPr txBox="1">
          <a:spLocks noChangeArrowheads="1"/>
        </cdr:cNvSpPr>
      </cdr:nvSpPr>
      <cdr:spPr>
        <a:xfrm>
          <a:off x="1295400" y="1285875"/>
          <a:ext cx="1333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0.24125</cdr:x>
      <cdr:y>0.0675</cdr:y>
    </cdr:from>
    <cdr:to>
      <cdr:x>0.56925</cdr:x>
      <cdr:y>0.13275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0" y="171450"/>
          <a:ext cx="10477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0.28775</cdr:x>
      <cdr:y>0.28175</cdr:y>
    </cdr:from>
    <cdr:to>
      <cdr:x>0.61075</cdr:x>
      <cdr:y>0.3415</cdr:y>
    </cdr:to>
    <cdr:sp>
      <cdr:nvSpPr>
        <cdr:cNvPr id="3" name="TextBox 3"/>
        <cdr:cNvSpPr txBox="1">
          <a:spLocks noChangeArrowheads="1"/>
        </cdr:cNvSpPr>
      </cdr:nvSpPr>
      <cdr:spPr>
        <a:xfrm>
          <a:off x="914400" y="723900"/>
          <a:ext cx="10287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Grundschwingung</a:t>
          </a:r>
        </a:p>
      </cdr:txBody>
    </cdr:sp>
  </cdr:relSizeAnchor>
  <cdr:relSizeAnchor xmlns:cdr="http://schemas.openxmlformats.org/drawingml/2006/chartDrawing">
    <cdr:from>
      <cdr:x>0.50025</cdr:x>
      <cdr:y>0.627</cdr:y>
    </cdr:from>
    <cdr:to>
      <cdr:x>0.84325</cdr:x>
      <cdr:y>0.68675</cdr:y>
    </cdr:to>
    <cdr:sp>
      <cdr:nvSpPr>
        <cdr:cNvPr id="4" name="TextBox 4"/>
        <cdr:cNvSpPr txBox="1">
          <a:spLocks noChangeArrowheads="1"/>
        </cdr:cNvSpPr>
      </cdr:nvSpPr>
      <cdr:spPr>
        <a:xfrm>
          <a:off x="1590675" y="1609725"/>
          <a:ext cx="10953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Oberschwingungen</a:t>
          </a:r>
        </a:p>
      </cdr:txBody>
    </cdr:sp>
  </cdr:relSizeAnchor>
  <cdr:relSizeAnchor xmlns:cdr="http://schemas.openxmlformats.org/drawingml/2006/chartDrawing">
    <cdr:from>
      <cdr:x>0.50025</cdr:x>
      <cdr:y>0.1675</cdr:y>
    </cdr:from>
    <cdr:to>
      <cdr:x>0.57875</cdr:x>
      <cdr:y>0.2265</cdr:y>
    </cdr:to>
    <cdr:sp>
      <cdr:nvSpPr>
        <cdr:cNvPr id="5" name="TextBox 5"/>
        <cdr:cNvSpPr txBox="1">
          <a:spLocks noChangeArrowheads="1"/>
        </cdr:cNvSpPr>
      </cdr:nvSpPr>
      <cdr:spPr>
        <a:xfrm>
          <a:off x="1590675" y="428625"/>
          <a:ext cx="2476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30°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</cdr:y>
    </cdr:from>
    <cdr:to>
      <cdr:x>0.9975</cdr:x>
      <cdr:y>0.06675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34480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Überlagerung der Spannungen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0.0015</cdr:y>
    </cdr:from>
    <cdr:to>
      <cdr:x>0.78925</cdr:x>
      <cdr:y>0.05775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448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Momentanwerte der Wirk- und Blindleistung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0.42625</cdr:x>
      <cdr:y>0</cdr:y>
    </cdr:from>
    <cdr:to>
      <cdr:x>0.76225</cdr:x>
      <cdr:y>0.0465</cdr:y>
    </cdr:to>
    <cdr:sp>
      <cdr:nvSpPr>
        <cdr:cNvPr id="1" name="TextBox 2"/>
        <cdr:cNvSpPr txBox="1">
          <a:spLocks noChangeArrowheads="1"/>
        </cdr:cNvSpPr>
      </cdr:nvSpPr>
      <cdr:spPr>
        <a:xfrm>
          <a:off x="3019425" y="0"/>
          <a:ext cx="2381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Grundwellen I,U,P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17</xdr:row>
      <xdr:rowOff>57150</xdr:rowOff>
    </xdr:from>
    <xdr:to>
      <xdr:col>15</xdr:col>
      <xdr:colOff>76200</xdr:colOff>
      <xdr:row>33</xdr:row>
      <xdr:rowOff>95250</xdr:rowOff>
    </xdr:to>
    <xdr:graphicFrame>
      <xdr:nvGraphicFramePr>
        <xdr:cNvPr id="1" name="Chart 31"/>
        <xdr:cNvGraphicFramePr/>
      </xdr:nvGraphicFramePr>
      <xdr:xfrm>
        <a:off x="7981950" y="2971800"/>
        <a:ext cx="31718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504825</xdr:colOff>
      <xdr:row>17</xdr:row>
      <xdr:rowOff>57150</xdr:rowOff>
    </xdr:from>
    <xdr:to>
      <xdr:col>21</xdr:col>
      <xdr:colOff>409575</xdr:colOff>
      <xdr:row>33</xdr:row>
      <xdr:rowOff>95250</xdr:rowOff>
    </xdr:to>
    <xdr:graphicFrame>
      <xdr:nvGraphicFramePr>
        <xdr:cNvPr id="2" name="Chart 32"/>
        <xdr:cNvGraphicFramePr/>
      </xdr:nvGraphicFramePr>
      <xdr:xfrm>
        <a:off x="11582400" y="2971800"/>
        <a:ext cx="35052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152400</xdr:colOff>
      <xdr:row>1</xdr:row>
      <xdr:rowOff>9525</xdr:rowOff>
    </xdr:from>
    <xdr:to>
      <xdr:col>15</xdr:col>
      <xdr:colOff>104775</xdr:colOff>
      <xdr:row>16</xdr:row>
      <xdr:rowOff>19050</xdr:rowOff>
    </xdr:to>
    <xdr:graphicFrame>
      <xdr:nvGraphicFramePr>
        <xdr:cNvPr id="3" name="Chart 33"/>
        <xdr:cNvGraphicFramePr/>
      </xdr:nvGraphicFramePr>
      <xdr:xfrm>
        <a:off x="7991475" y="180975"/>
        <a:ext cx="31908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523875</xdr:colOff>
      <xdr:row>1</xdr:row>
      <xdr:rowOff>9525</xdr:rowOff>
    </xdr:from>
    <xdr:to>
      <xdr:col>21</xdr:col>
      <xdr:colOff>419100</xdr:colOff>
      <xdr:row>16</xdr:row>
      <xdr:rowOff>28575</xdr:rowOff>
    </xdr:to>
    <xdr:graphicFrame>
      <xdr:nvGraphicFramePr>
        <xdr:cNvPr id="4" name="Chart 34"/>
        <xdr:cNvGraphicFramePr/>
      </xdr:nvGraphicFramePr>
      <xdr:xfrm>
        <a:off x="11601450" y="180975"/>
        <a:ext cx="3495675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219075</xdr:colOff>
      <xdr:row>37</xdr:row>
      <xdr:rowOff>133350</xdr:rowOff>
    </xdr:from>
    <xdr:to>
      <xdr:col>21</xdr:col>
      <xdr:colOff>352425</xdr:colOff>
      <xdr:row>56</xdr:row>
      <xdr:rowOff>57150</xdr:rowOff>
    </xdr:to>
    <xdr:graphicFrame>
      <xdr:nvGraphicFramePr>
        <xdr:cNvPr id="5" name="Chart 35"/>
        <xdr:cNvGraphicFramePr/>
      </xdr:nvGraphicFramePr>
      <xdr:xfrm>
        <a:off x="8058150" y="6477000"/>
        <a:ext cx="6972300" cy="3181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114300</xdr:colOff>
      <xdr:row>1</xdr:row>
      <xdr:rowOff>19050</xdr:rowOff>
    </xdr:from>
    <xdr:to>
      <xdr:col>34</xdr:col>
      <xdr:colOff>190500</xdr:colOff>
      <xdr:row>23</xdr:row>
      <xdr:rowOff>19050</xdr:rowOff>
    </xdr:to>
    <xdr:graphicFrame>
      <xdr:nvGraphicFramePr>
        <xdr:cNvPr id="6" name="Chart 37"/>
        <xdr:cNvGraphicFramePr/>
      </xdr:nvGraphicFramePr>
      <xdr:xfrm>
        <a:off x="15344775" y="190500"/>
        <a:ext cx="7096125" cy="3771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53"/>
  <sheetViews>
    <sheetView tabSelected="1" zoomScale="120" zoomScaleNormal="120" workbookViewId="0" topLeftCell="A1">
      <selection activeCell="J16" sqref="J16"/>
    </sheetView>
  </sheetViews>
  <sheetFormatPr defaultColWidth="11.421875" defaultRowHeight="13.5" customHeight="1"/>
  <cols>
    <col min="1" max="1" width="4.421875" style="98" bestFit="1" customWidth="1"/>
    <col min="2" max="2" width="12.7109375" style="28" customWidth="1"/>
    <col min="3" max="4" width="12.7109375" style="89" customWidth="1"/>
    <col min="5" max="5" width="12.7109375" style="99" customWidth="1"/>
    <col min="6" max="6" width="12.7109375" style="84" customWidth="1"/>
    <col min="7" max="7" width="12.7109375" style="99" customWidth="1"/>
    <col min="8" max="8" width="12.28125" style="28" customWidth="1"/>
    <col min="9" max="10" width="12.28125" style="41" customWidth="1"/>
    <col min="11" max="12" width="9.7109375" style="41" customWidth="1"/>
    <col min="13" max="16" width="9.7109375" style="84" customWidth="1"/>
    <col min="17" max="18" width="9.7109375" style="41" customWidth="1"/>
    <col min="19" max="23" width="8.28125" style="84" customWidth="1"/>
    <col min="24" max="26" width="8.28125" style="89" customWidth="1"/>
    <col min="27" max="27" width="10.7109375" style="89" bestFit="1" customWidth="1"/>
    <col min="28" max="30" width="9.421875" style="89" bestFit="1" customWidth="1"/>
    <col min="31" max="34" width="8.28125" style="89" customWidth="1"/>
    <col min="35" max="35" width="4.7109375" style="56" customWidth="1"/>
    <col min="36" max="36" width="7.421875" style="20" bestFit="1" customWidth="1"/>
    <col min="37" max="37" width="8.421875" style="89" bestFit="1" customWidth="1"/>
    <col min="38" max="38" width="3.7109375" style="99" bestFit="1" customWidth="1"/>
    <col min="39" max="16384" width="8.7109375" style="20" customWidth="1"/>
  </cols>
  <sheetData>
    <row r="1" spans="1:38" ht="13.5" customHeight="1">
      <c r="A1" s="97">
        <v>1</v>
      </c>
      <c r="B1" s="210" t="s">
        <v>129</v>
      </c>
      <c r="C1" s="207"/>
      <c r="D1" s="207"/>
      <c r="E1" s="207"/>
      <c r="F1" s="207"/>
      <c r="G1" s="207"/>
      <c r="H1" s="242" t="s">
        <v>149</v>
      </c>
      <c r="I1" s="211"/>
      <c r="J1" s="212"/>
      <c r="K1" s="17"/>
      <c r="L1" s="17"/>
      <c r="M1" s="66"/>
      <c r="N1" s="66"/>
      <c r="O1" s="66"/>
      <c r="P1" s="66"/>
      <c r="Q1" s="17"/>
      <c r="R1" s="17"/>
      <c r="S1" s="66"/>
      <c r="T1" s="66"/>
      <c r="U1" s="72"/>
      <c r="V1" s="68"/>
      <c r="W1" s="68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186"/>
      <c r="AJ1" s="18"/>
      <c r="AK1" s="72"/>
      <c r="AL1" s="105"/>
    </row>
    <row r="2" spans="1:38" ht="13.5" customHeight="1">
      <c r="A2" s="97">
        <v>2</v>
      </c>
      <c r="B2" s="21" t="s">
        <v>119</v>
      </c>
      <c r="C2" s="106" t="s">
        <v>118</v>
      </c>
      <c r="D2" s="106" t="s">
        <v>160</v>
      </c>
      <c r="E2" s="107" t="s">
        <v>118</v>
      </c>
      <c r="F2" s="108" t="s">
        <v>155</v>
      </c>
      <c r="G2" s="236" t="s">
        <v>156</v>
      </c>
      <c r="H2" s="243" t="s">
        <v>155</v>
      </c>
      <c r="I2" s="108" t="s">
        <v>157</v>
      </c>
      <c r="J2" s="287" t="s">
        <v>156</v>
      </c>
      <c r="K2" s="22"/>
      <c r="L2" s="22"/>
      <c r="M2" s="67"/>
      <c r="N2" s="67"/>
      <c r="O2" s="67"/>
      <c r="P2" s="67"/>
      <c r="Q2" s="22"/>
      <c r="R2" s="22"/>
      <c r="S2" s="67"/>
      <c r="T2" s="67"/>
      <c r="U2" s="68"/>
      <c r="V2" s="68"/>
      <c r="W2" s="68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186"/>
      <c r="AJ2" s="18"/>
      <c r="AK2" s="72"/>
      <c r="AL2" s="105"/>
    </row>
    <row r="3" spans="1:38" ht="13.5" customHeight="1">
      <c r="A3" s="97">
        <v>3</v>
      </c>
      <c r="B3" s="199">
        <v>1</v>
      </c>
      <c r="C3" s="5">
        <v>11597</v>
      </c>
      <c r="D3" s="7">
        <v>100</v>
      </c>
      <c r="E3" s="7">
        <f>C3</f>
        <v>11597</v>
      </c>
      <c r="F3" s="161">
        <v>0</v>
      </c>
      <c r="G3" s="7">
        <f>F3-F11</f>
        <v>31</v>
      </c>
      <c r="H3" s="244">
        <f>D60</f>
        <v>0</v>
      </c>
      <c r="I3" s="145">
        <f>G60</f>
        <v>22</v>
      </c>
      <c r="J3" s="184">
        <f>ABS(H3-I3)</f>
        <v>22</v>
      </c>
      <c r="K3" s="19"/>
      <c r="L3" s="19"/>
      <c r="M3" s="68"/>
      <c r="N3" s="68"/>
      <c r="O3" s="68"/>
      <c r="P3" s="68"/>
      <c r="Q3" s="19"/>
      <c r="R3" s="19"/>
      <c r="S3" s="68"/>
      <c r="T3" s="68"/>
      <c r="U3" s="68"/>
      <c r="V3" s="68"/>
      <c r="W3" s="68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186"/>
      <c r="AJ3" s="18"/>
      <c r="AK3" s="72"/>
      <c r="AL3" s="105"/>
    </row>
    <row r="4" spans="1:38" ht="13.5" customHeight="1">
      <c r="A4" s="97">
        <v>4</v>
      </c>
      <c r="B4" s="200">
        <v>5</v>
      </c>
      <c r="C4" s="5">
        <v>300</v>
      </c>
      <c r="D4" s="7">
        <f>(C4/C3)*100</f>
        <v>2.58687591618522</v>
      </c>
      <c r="E4" s="7">
        <f>C4</f>
        <v>300</v>
      </c>
      <c r="F4" s="161">
        <v>0</v>
      </c>
      <c r="G4" s="7">
        <f>F4-F12</f>
        <v>45</v>
      </c>
      <c r="H4" s="245" t="s">
        <v>113</v>
      </c>
      <c r="I4" s="213"/>
      <c r="J4" s="214"/>
      <c r="K4" s="19"/>
      <c r="L4" s="19"/>
      <c r="M4" s="68"/>
      <c r="N4" s="68"/>
      <c r="O4" s="68"/>
      <c r="P4" s="68"/>
      <c r="Q4" s="19"/>
      <c r="R4" s="19"/>
      <c r="S4" s="68"/>
      <c r="T4" s="68"/>
      <c r="U4" s="68"/>
      <c r="V4" s="68"/>
      <c r="W4" s="68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186"/>
      <c r="AJ4" s="18"/>
      <c r="AK4" s="72"/>
      <c r="AL4" s="105"/>
    </row>
    <row r="5" spans="1:38" ht="13.5" customHeight="1">
      <c r="A5" s="97">
        <v>5</v>
      </c>
      <c r="B5" s="200">
        <v>7</v>
      </c>
      <c r="C5" s="11">
        <v>150</v>
      </c>
      <c r="D5" s="7">
        <f>(C5/C3)*100</f>
        <v>1.29343795809261</v>
      </c>
      <c r="E5" s="7">
        <f>C5</f>
        <v>150</v>
      </c>
      <c r="F5" s="201">
        <v>0</v>
      </c>
      <c r="G5" s="7">
        <f>F5-F13</f>
        <v>60</v>
      </c>
      <c r="H5" s="246" t="s">
        <v>131</v>
      </c>
      <c r="I5" s="24" t="s">
        <v>109</v>
      </c>
      <c r="J5" s="133">
        <f>C22/H19</f>
        <v>0.8526458799064628</v>
      </c>
      <c r="K5" s="19"/>
      <c r="L5" s="19"/>
      <c r="M5" s="68"/>
      <c r="N5" s="68"/>
      <c r="O5" s="68"/>
      <c r="P5" s="68"/>
      <c r="Q5" s="19"/>
      <c r="R5" s="19"/>
      <c r="S5" s="68"/>
      <c r="T5" s="68"/>
      <c r="U5" s="72"/>
      <c r="V5" s="68"/>
      <c r="W5" s="68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186"/>
      <c r="AJ5" s="18"/>
      <c r="AK5" s="72"/>
      <c r="AL5" s="105"/>
    </row>
    <row r="6" spans="1:38" ht="13.5" customHeight="1">
      <c r="A6" s="97">
        <v>6</v>
      </c>
      <c r="B6" s="25" t="s">
        <v>105</v>
      </c>
      <c r="C6" s="10">
        <f>SQRT(E4^2+E5^2)</f>
        <v>335.4101966249685</v>
      </c>
      <c r="D6" s="109" t="s">
        <v>142</v>
      </c>
      <c r="E6" s="1">
        <f>SQRT(E3^2+E4^2+E5^2)</f>
        <v>11601.849378439629</v>
      </c>
      <c r="F6" s="110" t="s">
        <v>126</v>
      </c>
      <c r="G6" s="237"/>
      <c r="H6" s="247" t="str">
        <f>IF((F11&lt;0),"induktiv","kapazitiv")</f>
        <v>induktiv</v>
      </c>
      <c r="I6" s="24" t="s">
        <v>110</v>
      </c>
      <c r="J6" s="134">
        <f>COS(G3/180*PI())</f>
        <v>0.8571673007021123</v>
      </c>
      <c r="K6" s="19"/>
      <c r="L6" s="19"/>
      <c r="M6" s="68"/>
      <c r="N6" s="68"/>
      <c r="O6" s="68"/>
      <c r="P6" s="68"/>
      <c r="Q6" s="19"/>
      <c r="R6" s="19"/>
      <c r="S6" s="68"/>
      <c r="T6" s="68"/>
      <c r="U6" s="72"/>
      <c r="V6" s="68"/>
      <c r="W6" s="68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186"/>
      <c r="AJ6" s="18"/>
      <c r="AK6" s="72"/>
      <c r="AL6" s="105"/>
    </row>
    <row r="7" spans="1:38" ht="13.5" customHeight="1">
      <c r="A7" s="97">
        <v>7</v>
      </c>
      <c r="B7" s="26" t="s">
        <v>107</v>
      </c>
      <c r="C7" s="27">
        <f>C6/C3*100</f>
        <v>2.892215198973601</v>
      </c>
      <c r="D7" s="111" t="s">
        <v>96</v>
      </c>
      <c r="E7" s="2">
        <f>D41</f>
        <v>11601.849378439634</v>
      </c>
      <c r="F7" s="202" t="s">
        <v>151</v>
      </c>
      <c r="G7" s="238"/>
      <c r="H7" s="272"/>
      <c r="I7" s="25" t="s">
        <v>141</v>
      </c>
      <c r="J7" s="273" t="str">
        <f>IF((SIGN(E19)=1),"+","-")</f>
        <v>+</v>
      </c>
      <c r="K7" s="17"/>
      <c r="L7" s="17"/>
      <c r="M7" s="66"/>
      <c r="N7" s="66"/>
      <c r="O7" s="66"/>
      <c r="P7" s="66"/>
      <c r="Q7" s="17"/>
      <c r="R7" s="17"/>
      <c r="S7" s="66"/>
      <c r="T7" s="66"/>
      <c r="U7" s="72"/>
      <c r="V7" s="68"/>
      <c r="W7" s="68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186"/>
      <c r="AJ7" s="18"/>
      <c r="AK7" s="72"/>
      <c r="AL7" s="105"/>
    </row>
    <row r="8" spans="1:38" ht="13.5" customHeight="1">
      <c r="A8" s="97">
        <v>8</v>
      </c>
      <c r="B8" s="29"/>
      <c r="C8" s="72"/>
      <c r="D8" s="72"/>
      <c r="E8" s="105"/>
      <c r="G8" s="142" t="s">
        <v>179</v>
      </c>
      <c r="H8" s="250"/>
      <c r="I8" s="24" t="s">
        <v>102</v>
      </c>
      <c r="J8" s="180">
        <f>J6*J9</f>
        <v>0.8506289344404754</v>
      </c>
      <c r="K8" s="17"/>
      <c r="L8" s="17"/>
      <c r="M8" s="66"/>
      <c r="N8" s="66"/>
      <c r="O8" s="66"/>
      <c r="P8" s="66"/>
      <c r="Q8" s="17"/>
      <c r="R8" s="17"/>
      <c r="S8" s="66"/>
      <c r="T8" s="66"/>
      <c r="U8" s="72"/>
      <c r="V8" s="68"/>
      <c r="W8" s="68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186"/>
      <c r="AJ8" s="18"/>
      <c r="AK8" s="72"/>
      <c r="AL8" s="105"/>
    </row>
    <row r="9" spans="1:38" ht="13.5" customHeight="1">
      <c r="A9" s="97">
        <v>9</v>
      </c>
      <c r="B9" s="210" t="s">
        <v>130</v>
      </c>
      <c r="C9" s="207"/>
      <c r="D9" s="207"/>
      <c r="E9" s="207"/>
      <c r="F9" s="207"/>
      <c r="G9" s="239"/>
      <c r="H9" s="250"/>
      <c r="I9" s="24" t="s">
        <v>101</v>
      </c>
      <c r="J9" s="180">
        <f>C11/E14</f>
        <v>0.9923721235559484</v>
      </c>
      <c r="K9" s="31"/>
      <c r="L9" s="31"/>
      <c r="M9" s="69"/>
      <c r="N9" s="69"/>
      <c r="O9" s="69"/>
      <c r="P9" s="69"/>
      <c r="Q9" s="31"/>
      <c r="R9" s="31"/>
      <c r="S9" s="69"/>
      <c r="T9" s="69"/>
      <c r="U9" s="85"/>
      <c r="V9" s="68"/>
      <c r="W9" s="68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186"/>
      <c r="AJ9" s="18"/>
      <c r="AK9" s="72"/>
      <c r="AL9" s="105"/>
    </row>
    <row r="10" spans="1:38" ht="13.5" customHeight="1">
      <c r="A10" s="97">
        <v>10</v>
      </c>
      <c r="B10" s="21" t="s">
        <v>119</v>
      </c>
      <c r="C10" s="106" t="s">
        <v>117</v>
      </c>
      <c r="D10" s="106" t="s">
        <v>159</v>
      </c>
      <c r="E10" s="107" t="s">
        <v>117</v>
      </c>
      <c r="F10" s="108" t="s">
        <v>157</v>
      </c>
      <c r="G10" s="240" t="s">
        <v>152</v>
      </c>
      <c r="H10" s="245" t="s">
        <v>124</v>
      </c>
      <c r="I10" s="213"/>
      <c r="J10" s="215"/>
      <c r="K10" s="17"/>
      <c r="L10" s="17"/>
      <c r="M10" s="66"/>
      <c r="N10" s="66"/>
      <c r="O10" s="66"/>
      <c r="P10" s="66"/>
      <c r="Q10" s="17"/>
      <c r="R10" s="17"/>
      <c r="S10" s="66"/>
      <c r="T10" s="66"/>
      <c r="U10" s="85"/>
      <c r="V10" s="68"/>
      <c r="W10" s="68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186"/>
      <c r="AJ10" s="18"/>
      <c r="AK10" s="72"/>
      <c r="AL10" s="105"/>
    </row>
    <row r="11" spans="1:38" ht="13.5" customHeight="1">
      <c r="A11" s="97">
        <v>11</v>
      </c>
      <c r="B11" s="199">
        <f>B3</f>
        <v>1</v>
      </c>
      <c r="C11" s="5">
        <v>90</v>
      </c>
      <c r="D11" s="7">
        <v>100</v>
      </c>
      <c r="E11" s="7">
        <f>C11</f>
        <v>90</v>
      </c>
      <c r="F11" s="143">
        <v>-31</v>
      </c>
      <c r="G11" s="241" t="str">
        <f>IF((F11&lt;0),"U vor I","U nach I")</f>
        <v>U vor I</v>
      </c>
      <c r="H11" s="250"/>
      <c r="I11" s="24" t="s">
        <v>125</v>
      </c>
      <c r="J11" s="16">
        <f>E14</f>
        <v>90.69178573608527</v>
      </c>
      <c r="K11" s="19"/>
      <c r="L11" s="19"/>
      <c r="M11" s="68"/>
      <c r="N11" s="68"/>
      <c r="O11" s="68"/>
      <c r="P11" s="68"/>
      <c r="Q11" s="19"/>
      <c r="R11" s="19"/>
      <c r="S11" s="68"/>
      <c r="T11" s="68"/>
      <c r="U11" s="85"/>
      <c r="V11" s="68"/>
      <c r="W11" s="68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186"/>
      <c r="AJ11" s="18"/>
      <c r="AK11" s="72"/>
      <c r="AL11" s="105"/>
    </row>
    <row r="12" spans="1:38" ht="13.5" customHeight="1">
      <c r="A12" s="97">
        <v>12</v>
      </c>
      <c r="B12" s="199">
        <f>B4</f>
        <v>5</v>
      </c>
      <c r="C12" s="5">
        <v>10</v>
      </c>
      <c r="D12" s="7">
        <f>(C12/C11)*100</f>
        <v>11.11111111111111</v>
      </c>
      <c r="E12" s="7">
        <f>C12</f>
        <v>10</v>
      </c>
      <c r="F12" s="143">
        <v>-45</v>
      </c>
      <c r="G12" s="241" t="str">
        <f>IF((F12&lt;0),"U vor I","U nach I")</f>
        <v>U vor I</v>
      </c>
      <c r="H12" s="250"/>
      <c r="I12" s="24" t="s">
        <v>100</v>
      </c>
      <c r="J12" s="16">
        <f>M65*SQRT(2)</f>
        <v>80.7447574038745</v>
      </c>
      <c r="K12" s="32"/>
      <c r="L12" s="32"/>
      <c r="M12" s="70"/>
      <c r="N12" s="70"/>
      <c r="O12" s="70"/>
      <c r="P12" s="70"/>
      <c r="Q12" s="32"/>
      <c r="R12" s="32"/>
      <c r="S12" s="70"/>
      <c r="T12" s="70"/>
      <c r="U12" s="85"/>
      <c r="V12" s="68"/>
      <c r="W12" s="68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186"/>
      <c r="AJ12" s="18"/>
      <c r="AK12" s="72"/>
      <c r="AL12" s="105"/>
    </row>
    <row r="13" spans="1:38" ht="13.5" customHeight="1">
      <c r="A13" s="97">
        <v>13</v>
      </c>
      <c r="B13" s="199">
        <f>B5</f>
        <v>7</v>
      </c>
      <c r="C13" s="11">
        <v>5</v>
      </c>
      <c r="D13" s="7">
        <f>(C13/C11)*100</f>
        <v>5.555555555555555</v>
      </c>
      <c r="E13" s="7">
        <f>C13</f>
        <v>5</v>
      </c>
      <c r="F13" s="144">
        <v>-60</v>
      </c>
      <c r="G13" s="241" t="str">
        <f>IF((F13&lt;0),"U vor I","U nach I")</f>
        <v>U vor I</v>
      </c>
      <c r="H13" s="251"/>
      <c r="I13" s="24" t="s">
        <v>176</v>
      </c>
      <c r="J13" s="16">
        <f>E14/J12</f>
        <v>1.1231910114294734</v>
      </c>
      <c r="K13" s="32"/>
      <c r="L13" s="32"/>
      <c r="M13" s="70"/>
      <c r="N13" s="70"/>
      <c r="O13" s="70"/>
      <c r="P13" s="70"/>
      <c r="Q13" s="32"/>
      <c r="R13" s="32"/>
      <c r="S13" s="70"/>
      <c r="T13" s="70"/>
      <c r="U13" s="68"/>
      <c r="V13" s="68"/>
      <c r="W13" s="68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186"/>
      <c r="AJ13" s="18"/>
      <c r="AK13" s="72"/>
      <c r="AL13" s="105"/>
    </row>
    <row r="14" spans="1:38" ht="13.5" customHeight="1">
      <c r="A14" s="97">
        <v>14</v>
      </c>
      <c r="B14" s="25" t="s">
        <v>106</v>
      </c>
      <c r="C14" s="10">
        <f>SQRT(E12^2+E13^2)</f>
        <v>11.180339887498949</v>
      </c>
      <c r="D14" s="112" t="s">
        <v>17</v>
      </c>
      <c r="E14" s="178">
        <f>SQRT(E11^2+E12^2+E13^2)</f>
        <v>90.69178573608527</v>
      </c>
      <c r="F14" s="113" t="s">
        <v>123</v>
      </c>
      <c r="G14" s="237"/>
      <c r="H14" s="250"/>
      <c r="I14" s="24" t="s">
        <v>177</v>
      </c>
      <c r="J14" s="16">
        <f>MAX(R68:R248)</f>
        <v>132.22666658632167</v>
      </c>
      <c r="K14" s="19"/>
      <c r="L14" s="19"/>
      <c r="M14" s="68"/>
      <c r="N14" s="68"/>
      <c r="O14" s="68"/>
      <c r="P14" s="68"/>
      <c r="Q14" s="19"/>
      <c r="R14" s="19"/>
      <c r="S14" s="68"/>
      <c r="T14" s="68"/>
      <c r="U14" s="68"/>
      <c r="V14" s="68"/>
      <c r="W14" s="68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186"/>
      <c r="AJ14" s="18"/>
      <c r="AK14" s="72"/>
      <c r="AL14" s="105"/>
    </row>
    <row r="15" spans="1:38" ht="13.5" customHeight="1">
      <c r="A15" s="97">
        <v>15</v>
      </c>
      <c r="B15" s="26" t="s">
        <v>107</v>
      </c>
      <c r="C15" s="27">
        <f>C14/C11*100</f>
        <v>12.422599874998832</v>
      </c>
      <c r="D15" s="109" t="s">
        <v>97</v>
      </c>
      <c r="E15" s="179">
        <f>D43</f>
        <v>90.69178573608527</v>
      </c>
      <c r="F15" s="202" t="s">
        <v>151</v>
      </c>
      <c r="G15" s="238"/>
      <c r="H15" s="252"/>
      <c r="I15" s="26" t="s">
        <v>175</v>
      </c>
      <c r="J15" s="6">
        <f>J14/E14</f>
        <v>1.4579784212332487</v>
      </c>
      <c r="K15" s="19"/>
      <c r="L15" s="19"/>
      <c r="M15" s="68"/>
      <c r="N15" s="68"/>
      <c r="O15" s="68"/>
      <c r="P15" s="68"/>
      <c r="Q15" s="19"/>
      <c r="R15" s="19"/>
      <c r="S15" s="68"/>
      <c r="T15" s="68"/>
      <c r="U15" s="85"/>
      <c r="V15" s="68"/>
      <c r="W15" s="68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186"/>
      <c r="AJ15" s="18"/>
      <c r="AK15" s="72"/>
      <c r="AL15" s="105"/>
    </row>
    <row r="16" spans="1:38" ht="13.5" customHeight="1">
      <c r="A16" s="97">
        <v>16</v>
      </c>
      <c r="B16" s="185" t="s">
        <v>150</v>
      </c>
      <c r="C16" s="72"/>
      <c r="D16" s="72"/>
      <c r="E16" s="105"/>
      <c r="F16" s="68"/>
      <c r="G16" s="105"/>
      <c r="H16" s="29"/>
      <c r="I16" s="19"/>
      <c r="J16" s="19"/>
      <c r="K16" s="17"/>
      <c r="L16" s="17"/>
      <c r="M16" s="66"/>
      <c r="N16" s="66"/>
      <c r="O16" s="66"/>
      <c r="P16" s="66"/>
      <c r="Q16" s="17"/>
      <c r="R16" s="17"/>
      <c r="S16" s="66"/>
      <c r="T16" s="66"/>
      <c r="U16" s="85"/>
      <c r="V16" s="68"/>
      <c r="W16" s="68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186"/>
      <c r="AJ16" s="18"/>
      <c r="AK16" s="72"/>
      <c r="AL16" s="105"/>
    </row>
    <row r="17" spans="1:38" ht="13.5" customHeight="1">
      <c r="A17" s="97">
        <v>17</v>
      </c>
      <c r="B17" s="216" t="s">
        <v>20</v>
      </c>
      <c r="C17" s="253"/>
      <c r="D17" s="257" t="s">
        <v>104</v>
      </c>
      <c r="E17" s="217"/>
      <c r="F17" s="218"/>
      <c r="G17" s="262"/>
      <c r="H17" s="265" t="s">
        <v>22</v>
      </c>
      <c r="I17" s="219"/>
      <c r="J17" s="220"/>
      <c r="K17" s="17"/>
      <c r="L17" s="17"/>
      <c r="M17" s="66"/>
      <c r="N17" s="66"/>
      <c r="O17" s="66"/>
      <c r="P17" s="66"/>
      <c r="Q17" s="17"/>
      <c r="R17" s="17"/>
      <c r="S17" s="66"/>
      <c r="T17" s="66"/>
      <c r="U17" s="85"/>
      <c r="V17" s="68"/>
      <c r="W17" s="68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186"/>
      <c r="AJ17" s="18"/>
      <c r="AK17" s="72"/>
      <c r="AL17" s="105"/>
    </row>
    <row r="18" spans="1:38" ht="13.5" customHeight="1">
      <c r="A18" s="97">
        <v>18</v>
      </c>
      <c r="B18" s="3" t="s">
        <v>24</v>
      </c>
      <c r="C18" s="116" t="s">
        <v>116</v>
      </c>
      <c r="D18" s="258" t="s">
        <v>114</v>
      </c>
      <c r="E18" s="106" t="s">
        <v>161</v>
      </c>
      <c r="F18" s="106" t="s">
        <v>111</v>
      </c>
      <c r="G18" s="116" t="s">
        <v>103</v>
      </c>
      <c r="H18" s="266" t="s">
        <v>121</v>
      </c>
      <c r="I18" s="30" t="s">
        <v>135</v>
      </c>
      <c r="J18" s="106" t="s">
        <v>154</v>
      </c>
      <c r="K18" s="17"/>
      <c r="L18" s="17"/>
      <c r="M18" s="66"/>
      <c r="N18" s="66"/>
      <c r="O18" s="66"/>
      <c r="P18" s="66"/>
      <c r="Q18" s="17"/>
      <c r="R18" s="17"/>
      <c r="S18" s="66"/>
      <c r="T18" s="66"/>
      <c r="U18" s="85"/>
      <c r="V18" s="68"/>
      <c r="W18" s="68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186"/>
      <c r="AJ18" s="18"/>
      <c r="AK18" s="72"/>
      <c r="AL18" s="105"/>
    </row>
    <row r="19" spans="1:38" ht="13.5" customHeight="1">
      <c r="A19" s="97">
        <v>19</v>
      </c>
      <c r="B19" s="135">
        <f>IF(B3=B3,COS((F11-F3)/180*PI()),0)</f>
        <v>0.8571673007021123</v>
      </c>
      <c r="C19" s="205">
        <f>IF(B3=B3,C3*C11*B19,0)</f>
        <v>894651.2267618157</v>
      </c>
      <c r="D19" s="249">
        <f>ROUND((COS((B3*90-G3)/180*PI())),5)</f>
        <v>0.51504</v>
      </c>
      <c r="E19" s="3">
        <f>IF(B3=B3,C3*C11*D19,0)</f>
        <v>537562.6992</v>
      </c>
      <c r="F19" s="137">
        <f>SQRT(H19^2-C22^2)</f>
        <v>549759.2247955537</v>
      </c>
      <c r="G19" s="116">
        <f>SQRT(E19^2+G20^2)</f>
        <v>549759.2247955537</v>
      </c>
      <c r="H19" s="267">
        <f>E6*E14</f>
        <v>1052192.4379717808</v>
      </c>
      <c r="I19" s="4">
        <f>D47</f>
        <v>1052192.44</v>
      </c>
      <c r="J19" s="231">
        <f>H19/C22</f>
        <v>1.1728198347826442</v>
      </c>
      <c r="K19" s="31"/>
      <c r="L19" s="31"/>
      <c r="M19" s="69"/>
      <c r="N19" s="69"/>
      <c r="O19" s="69"/>
      <c r="P19" s="69"/>
      <c r="Q19" s="31"/>
      <c r="R19" s="31"/>
      <c r="S19" s="69"/>
      <c r="T19" s="69"/>
      <c r="U19" s="72"/>
      <c r="V19" s="68"/>
      <c r="W19" s="68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186"/>
      <c r="AJ19" s="18"/>
      <c r="AK19" s="72"/>
      <c r="AL19" s="105"/>
    </row>
    <row r="20" spans="1:38" ht="13.5" customHeight="1">
      <c r="A20" s="97">
        <v>20</v>
      </c>
      <c r="B20" s="135">
        <f>IF(B4=B4,COS((F12-F4)/180*PI()),0)</f>
        <v>0.7071067811865476</v>
      </c>
      <c r="C20" s="205">
        <f>IF(B4=B4,E4*E12*B20,0)</f>
        <v>2121.320343559643</v>
      </c>
      <c r="D20" s="249">
        <f>COS((B4*90-G4)/180*PI())</f>
        <v>0.7071067811865477</v>
      </c>
      <c r="E20" s="3">
        <f>IF(B4=B4,E4*E12*D20,0)</f>
        <v>2121.320343559643</v>
      </c>
      <c r="F20" s="112" t="s">
        <v>162</v>
      </c>
      <c r="G20" s="263">
        <f>SQRT(H19^2-C22^2-E19^2)</f>
        <v>115158.80199367485</v>
      </c>
      <c r="H20" s="268"/>
      <c r="I20" s="202" t="s">
        <v>151</v>
      </c>
      <c r="J20" s="33"/>
      <c r="K20" s="17"/>
      <c r="L20" s="17"/>
      <c r="M20" s="66"/>
      <c r="N20" s="66"/>
      <c r="O20" s="66"/>
      <c r="P20" s="66"/>
      <c r="Q20" s="17"/>
      <c r="R20" s="17"/>
      <c r="S20" s="66"/>
      <c r="T20" s="66"/>
      <c r="U20" s="72"/>
      <c r="V20" s="68"/>
      <c r="W20" s="68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186"/>
      <c r="AJ20" s="18"/>
      <c r="AK20" s="72"/>
      <c r="AL20" s="105"/>
    </row>
    <row r="21" spans="1:38" ht="13.5" customHeight="1">
      <c r="A21" s="97">
        <v>21</v>
      </c>
      <c r="B21" s="136">
        <f>IF(B5=B5,COS((F13-F5)/180*PI()),0)</f>
        <v>0.5000000000000001</v>
      </c>
      <c r="C21" s="254">
        <f>IF(B5=B5,E5*E13*B21,0)</f>
        <v>375.00000000000006</v>
      </c>
      <c r="D21" s="259">
        <f>COS((B5*90-G5)/180*PI())</f>
        <v>-0.8660254037844392</v>
      </c>
      <c r="E21" s="34">
        <f>IF(B5=B5,E5*E13*D21,0)</f>
        <v>-649.5190528383293</v>
      </c>
      <c r="F21" s="304" t="s">
        <v>187</v>
      </c>
      <c r="G21" s="264">
        <f>((ABS(E22)-F19)/F19)*100</f>
        <v>-1.950803883071185</v>
      </c>
      <c r="H21" s="270" t="s">
        <v>163</v>
      </c>
      <c r="I21" s="19"/>
      <c r="J21" s="35"/>
      <c r="K21" s="17"/>
      <c r="L21" s="17"/>
      <c r="M21" s="66"/>
      <c r="N21" s="66"/>
      <c r="O21" s="66"/>
      <c r="P21" s="66"/>
      <c r="Q21" s="17"/>
      <c r="R21" s="17"/>
      <c r="S21" s="66"/>
      <c r="T21" s="66"/>
      <c r="U21" s="72"/>
      <c r="V21" s="68"/>
      <c r="W21" s="68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186"/>
      <c r="AJ21" s="18"/>
      <c r="AK21" s="72"/>
      <c r="AL21" s="105"/>
    </row>
    <row r="22" spans="1:38" ht="13.5" customHeight="1">
      <c r="A22" s="97">
        <v>22</v>
      </c>
      <c r="B22" s="36" t="s">
        <v>144</v>
      </c>
      <c r="C22" s="255">
        <f>SUM(C19:C21)</f>
        <v>897147.5471053753</v>
      </c>
      <c r="D22" s="260" t="s">
        <v>165</v>
      </c>
      <c r="E22" s="1">
        <f>ROUND((SUM(E19:E21)),7)</f>
        <v>539034.5004907</v>
      </c>
      <c r="F22" s="304" t="s">
        <v>188</v>
      </c>
      <c r="G22" s="264">
        <f>(E22-E23)/E22*100</f>
        <v>0.0003727542682192316</v>
      </c>
      <c r="H22" s="250"/>
      <c r="I22" s="37" t="s">
        <v>178</v>
      </c>
      <c r="J22" s="3" t="s">
        <v>108</v>
      </c>
      <c r="K22" s="19"/>
      <c r="L22" s="19"/>
      <c r="M22" s="68"/>
      <c r="N22" s="68"/>
      <c r="O22" s="68"/>
      <c r="P22" s="68"/>
      <c r="Q22" s="19"/>
      <c r="R22" s="19"/>
      <c r="S22" s="68"/>
      <c r="T22" s="68"/>
      <c r="U22" s="72"/>
      <c r="V22" s="68"/>
      <c r="W22" s="68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186"/>
      <c r="AJ22" s="18"/>
      <c r="AK22" s="72"/>
      <c r="AL22" s="105"/>
    </row>
    <row r="23" spans="1:38" ht="13.5" customHeight="1">
      <c r="A23" s="97">
        <v>23</v>
      </c>
      <c r="B23" s="235" t="s">
        <v>85</v>
      </c>
      <c r="C23" s="256">
        <f>D45</f>
        <v>897147.55</v>
      </c>
      <c r="D23" s="261" t="s">
        <v>166</v>
      </c>
      <c r="E23" s="2">
        <f>O66</f>
        <v>539032.4912165923</v>
      </c>
      <c r="F23" s="202" t="s">
        <v>151</v>
      </c>
      <c r="G23" s="115"/>
      <c r="H23" s="269"/>
      <c r="I23" s="271">
        <f>SQRT(C22^2+E22^2)</f>
        <v>1046628.8329663244</v>
      </c>
      <c r="J23" s="34">
        <f>((ABS(I23)-H19)/H19)*100</f>
        <v>-0.5287630669709851</v>
      </c>
      <c r="K23" s="38"/>
      <c r="L23" s="38"/>
      <c r="M23" s="71"/>
      <c r="N23" s="71"/>
      <c r="O23" s="71"/>
      <c r="P23" s="71"/>
      <c r="Q23" s="38"/>
      <c r="R23" s="38"/>
      <c r="S23" s="71"/>
      <c r="T23" s="71"/>
      <c r="U23" s="72"/>
      <c r="V23" s="68"/>
      <c r="W23" s="68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186"/>
      <c r="AJ23" s="18"/>
      <c r="AK23" s="72"/>
      <c r="AL23" s="105"/>
    </row>
    <row r="24" spans="1:38" ht="13.5" customHeight="1">
      <c r="A24" s="97">
        <v>24</v>
      </c>
      <c r="B24" s="210" t="s">
        <v>112</v>
      </c>
      <c r="C24" s="221"/>
      <c r="D24" s="222" t="s">
        <v>136</v>
      </c>
      <c r="E24" s="223" t="s">
        <v>171</v>
      </c>
      <c r="F24" s="207" t="s">
        <v>169</v>
      </c>
      <c r="G24" s="224" t="s">
        <v>26</v>
      </c>
      <c r="H24" s="225" t="s">
        <v>86</v>
      </c>
      <c r="I24" s="226" t="s">
        <v>25</v>
      </c>
      <c r="J24" s="225" t="s">
        <v>87</v>
      </c>
      <c r="K24" s="17"/>
      <c r="L24" s="17"/>
      <c r="M24" s="66"/>
      <c r="N24" s="66"/>
      <c r="O24" s="66"/>
      <c r="P24" s="66"/>
      <c r="Q24" s="17"/>
      <c r="R24" s="17"/>
      <c r="S24" s="66"/>
      <c r="T24" s="66"/>
      <c r="U24" s="68"/>
      <c r="V24" s="68"/>
      <c r="W24" s="68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186"/>
      <c r="AJ24" s="18"/>
      <c r="AK24" s="72"/>
      <c r="AL24" s="105"/>
    </row>
    <row r="25" spans="1:38" ht="13.5" customHeight="1">
      <c r="A25" s="97">
        <v>25</v>
      </c>
      <c r="B25" s="3" t="s">
        <v>189</v>
      </c>
      <c r="C25" s="128">
        <f>E22/C22</f>
        <v>0.6008314933590151</v>
      </c>
      <c r="D25" s="23">
        <f>ATAN(C25)*180/PI()</f>
        <v>30.998773873412443</v>
      </c>
      <c r="E25" s="130">
        <f>SIN(D25/180*PI())</f>
        <v>0.5150197314581755</v>
      </c>
      <c r="F25" s="128">
        <f>COS(D25/180*PI())</f>
        <v>0.8571783222928289</v>
      </c>
      <c r="G25" s="130">
        <f>F25-B19</f>
        <v>1.1021590716531193E-05</v>
      </c>
      <c r="H25" s="16">
        <f>G25/B19*100</f>
        <v>0.0012858155820343734</v>
      </c>
      <c r="I25" s="128">
        <f>E25-D19</f>
        <v>-2.026854182457516E-05</v>
      </c>
      <c r="J25" s="16">
        <f>I25/D19*100</f>
        <v>-0.003935333532264515</v>
      </c>
      <c r="K25" s="17"/>
      <c r="L25" s="17"/>
      <c r="M25" s="66"/>
      <c r="N25" s="66"/>
      <c r="O25" s="66"/>
      <c r="P25" s="66"/>
      <c r="Q25" s="17"/>
      <c r="R25" s="17"/>
      <c r="S25" s="66"/>
      <c r="T25" s="66"/>
      <c r="U25" s="72"/>
      <c r="V25" s="68"/>
      <c r="W25" s="68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186"/>
      <c r="AJ25" s="18"/>
      <c r="AK25" s="72"/>
      <c r="AL25" s="105"/>
    </row>
    <row r="26" spans="1:38" ht="13.5" customHeight="1">
      <c r="A26" s="97">
        <v>26</v>
      </c>
      <c r="B26" s="3" t="s">
        <v>190</v>
      </c>
      <c r="C26" s="128">
        <f>F19/C22</f>
        <v>0.6127857413970962</v>
      </c>
      <c r="D26" s="23">
        <f>ATAN(C26)*180/PI()*(-SIGN(F11))</f>
        <v>31.499373242390643</v>
      </c>
      <c r="E26" s="130">
        <f>SIN(D26/180*PI())</f>
        <v>0.5224892376676613</v>
      </c>
      <c r="F26" s="128">
        <f>COS(D26/180*PI())</f>
        <v>0.8526458799064628</v>
      </c>
      <c r="G26" s="130">
        <f>F26-B19</f>
        <v>-0.0045214207956495445</v>
      </c>
      <c r="H26" s="16">
        <f>G26/B19*100</f>
        <v>-0.5274840503068671</v>
      </c>
      <c r="I26" s="128">
        <f>E26-D19</f>
        <v>0.007449237667661257</v>
      </c>
      <c r="J26" s="16">
        <f>I26/D19*100</f>
        <v>1.4463415788407223</v>
      </c>
      <c r="K26" s="19"/>
      <c r="L26" s="19"/>
      <c r="M26" s="68"/>
      <c r="N26" s="68"/>
      <c r="O26" s="68"/>
      <c r="P26" s="68"/>
      <c r="Q26" s="19"/>
      <c r="R26" s="19"/>
      <c r="S26" s="68"/>
      <c r="T26" s="68"/>
      <c r="U26" s="72"/>
      <c r="V26" s="68"/>
      <c r="W26" s="68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186"/>
      <c r="AJ26" s="18"/>
      <c r="AK26" s="72"/>
      <c r="AL26" s="105"/>
    </row>
    <row r="27" spans="1:38" ht="13.5" customHeight="1">
      <c r="A27" s="97">
        <v>27</v>
      </c>
      <c r="B27" s="34" t="s">
        <v>191</v>
      </c>
      <c r="C27" s="129">
        <f>C22/H19</f>
        <v>0.8526458799064628</v>
      </c>
      <c r="D27" s="39">
        <f>ACOS(C27)*180/PI()*(-SIGN(F11))</f>
        <v>31.499373242390632</v>
      </c>
      <c r="E27" s="131">
        <f>SIN(D27/180*PI())</f>
        <v>0.5224892376676612</v>
      </c>
      <c r="F27" s="129">
        <f>COS(D27/180*PI())</f>
        <v>0.8526458799064629</v>
      </c>
      <c r="G27" s="131">
        <f>F27-B19</f>
        <v>-0.0045214207956494334</v>
      </c>
      <c r="H27" s="6">
        <f>G27/B19*100</f>
        <v>-0.5274840503068541</v>
      </c>
      <c r="I27" s="129">
        <f>E27-D19</f>
        <v>0.007449237667661146</v>
      </c>
      <c r="J27" s="6">
        <f>I27/D19*100</f>
        <v>1.4463415788407008</v>
      </c>
      <c r="K27" s="38"/>
      <c r="L27" s="38"/>
      <c r="M27" s="71"/>
      <c r="N27" s="71"/>
      <c r="O27" s="71"/>
      <c r="P27" s="71"/>
      <c r="Q27" s="38"/>
      <c r="R27" s="38"/>
      <c r="S27" s="71"/>
      <c r="T27" s="71"/>
      <c r="U27" s="72"/>
      <c r="V27" s="68"/>
      <c r="W27" s="68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186"/>
      <c r="AJ27" s="18"/>
      <c r="AK27" s="72"/>
      <c r="AL27" s="105"/>
    </row>
    <row r="28" spans="1:38" ht="13.5" customHeight="1">
      <c r="A28" s="97">
        <v>28</v>
      </c>
      <c r="B28" s="254"/>
      <c r="C28" s="129"/>
      <c r="D28" s="2"/>
      <c r="E28" s="129"/>
      <c r="F28" s="129"/>
      <c r="G28" s="129"/>
      <c r="H28" s="27"/>
      <c r="I28" s="129"/>
      <c r="J28" s="6"/>
      <c r="K28" s="38"/>
      <c r="L28" s="38"/>
      <c r="M28" s="71"/>
      <c r="N28" s="71"/>
      <c r="O28" s="71"/>
      <c r="P28" s="71"/>
      <c r="Q28" s="38"/>
      <c r="R28" s="38"/>
      <c r="S28" s="71"/>
      <c r="T28" s="71"/>
      <c r="U28" s="72"/>
      <c r="V28" s="68"/>
      <c r="W28" s="68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186"/>
      <c r="AJ28" s="18"/>
      <c r="AK28" s="72"/>
      <c r="AL28" s="105"/>
    </row>
    <row r="29" spans="1:38" ht="13.5" customHeight="1">
      <c r="A29" s="97">
        <v>29</v>
      </c>
      <c r="B29" s="193" t="s">
        <v>180</v>
      </c>
      <c r="C29" s="194"/>
      <c r="D29" s="194"/>
      <c r="E29" s="195"/>
      <c r="F29" s="303" t="s">
        <v>174</v>
      </c>
      <c r="G29" s="232"/>
      <c r="H29" s="196"/>
      <c r="I29" s="197"/>
      <c r="J29" s="198"/>
      <c r="K29" s="17"/>
      <c r="L29" s="17"/>
      <c r="M29" s="66"/>
      <c r="N29" s="66"/>
      <c r="O29" s="66"/>
      <c r="P29" s="66"/>
      <c r="Q29" s="17"/>
      <c r="R29" s="17"/>
      <c r="S29" s="66"/>
      <c r="T29" s="66"/>
      <c r="U29" s="72"/>
      <c r="V29" s="68"/>
      <c r="W29" s="68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186"/>
      <c r="AJ29" s="18"/>
      <c r="AK29" s="72"/>
      <c r="AL29" s="105"/>
    </row>
    <row r="30" spans="1:38" ht="13.5" customHeight="1">
      <c r="A30" s="97">
        <v>30</v>
      </c>
      <c r="B30" s="12" t="s">
        <v>122</v>
      </c>
      <c r="C30" s="117" t="s">
        <v>3</v>
      </c>
      <c r="D30" s="118" t="s">
        <v>164</v>
      </c>
      <c r="E30" s="289" t="s">
        <v>16</v>
      </c>
      <c r="F30" s="258" t="s">
        <v>122</v>
      </c>
      <c r="G30" s="280">
        <f>F31-B33</f>
        <v>9594.759207713767</v>
      </c>
      <c r="H30" s="248" t="s">
        <v>168</v>
      </c>
      <c r="I30" s="12" t="s">
        <v>110</v>
      </c>
      <c r="J30" s="12" t="s">
        <v>137</v>
      </c>
      <c r="K30" s="17"/>
      <c r="L30" s="17"/>
      <c r="M30" s="66"/>
      <c r="N30" s="66"/>
      <c r="O30" s="66"/>
      <c r="P30" s="66"/>
      <c r="Q30" s="17"/>
      <c r="R30" s="17"/>
      <c r="S30" s="66"/>
      <c r="T30" s="66"/>
      <c r="U30" s="67"/>
      <c r="V30" s="68"/>
      <c r="W30" s="68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186"/>
      <c r="AJ30" s="18"/>
      <c r="AK30" s="72"/>
      <c r="AL30" s="105"/>
    </row>
    <row r="31" spans="1:38" ht="13.5" customHeight="1">
      <c r="A31" s="97">
        <v>31</v>
      </c>
      <c r="B31" s="203">
        <v>1034135.24</v>
      </c>
      <c r="C31" s="203">
        <v>884473.31</v>
      </c>
      <c r="D31" s="204">
        <v>535856.94</v>
      </c>
      <c r="E31" s="290">
        <v>11597</v>
      </c>
      <c r="F31" s="288">
        <f>E31*E33</f>
        <v>1043730</v>
      </c>
      <c r="G31" s="278">
        <f>G30/B31*100</f>
        <v>0.9278050719665802</v>
      </c>
      <c r="H31" s="246" t="s">
        <v>153</v>
      </c>
      <c r="I31" s="136">
        <f>COS(E35/180*PI())</f>
        <v>0.8571673007021123</v>
      </c>
      <c r="J31" s="136">
        <f>SIN(E35/180*PI())</f>
        <v>0.5150380749100542</v>
      </c>
      <c r="K31" s="19"/>
      <c r="L31" s="19"/>
      <c r="M31" s="68"/>
      <c r="N31" s="68"/>
      <c r="O31" s="68"/>
      <c r="P31" s="68"/>
      <c r="Q31" s="19"/>
      <c r="R31" s="19"/>
      <c r="S31" s="68"/>
      <c r="T31" s="68"/>
      <c r="U31" s="66"/>
      <c r="V31" s="68"/>
      <c r="W31" s="68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186"/>
      <c r="AJ31" s="18"/>
      <c r="AK31" s="72"/>
      <c r="AL31" s="105"/>
    </row>
    <row r="32" spans="1:38" ht="13.5" customHeight="1">
      <c r="A32" s="97">
        <v>32</v>
      </c>
      <c r="B32" s="295" t="s">
        <v>181</v>
      </c>
      <c r="C32" s="293" t="s">
        <v>182</v>
      </c>
      <c r="D32" s="294" t="s">
        <v>183</v>
      </c>
      <c r="E32" s="289" t="s">
        <v>17</v>
      </c>
      <c r="F32" s="258" t="s">
        <v>3</v>
      </c>
      <c r="G32" s="281">
        <f>F33-C33</f>
        <v>10177.917688164744</v>
      </c>
      <c r="H32" s="230">
        <f>J3</f>
        <v>22</v>
      </c>
      <c r="I32" s="233" t="s">
        <v>169</v>
      </c>
      <c r="J32" s="234" t="s">
        <v>170</v>
      </c>
      <c r="K32" s="38"/>
      <c r="L32" s="38"/>
      <c r="M32" s="71"/>
      <c r="N32" s="71"/>
      <c r="O32" s="71"/>
      <c r="P32" s="71"/>
      <c r="Q32" s="38"/>
      <c r="R32" s="38"/>
      <c r="S32" s="71"/>
      <c r="T32" s="71"/>
      <c r="U32" s="67"/>
      <c r="V32" s="85"/>
      <c r="W32" s="68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186"/>
      <c r="AJ32" s="18"/>
      <c r="AK32" s="72"/>
      <c r="AL32" s="105"/>
    </row>
    <row r="33" spans="1:38" ht="13.5" customHeight="1">
      <c r="A33" s="97">
        <v>33</v>
      </c>
      <c r="B33" s="296">
        <f>SQRT(C31^2+D31^2)</f>
        <v>1034135.2407922862</v>
      </c>
      <c r="C33" s="296">
        <f>SQRT(B31^2-D31^2)</f>
        <v>884473.309073651</v>
      </c>
      <c r="D33" s="297">
        <f>SQRT(B31^2-C31^2)</f>
        <v>535856.938470989</v>
      </c>
      <c r="E33" s="291">
        <v>90</v>
      </c>
      <c r="F33" s="288">
        <f>E31*E33*I31</f>
        <v>894651.2267618157</v>
      </c>
      <c r="G33" s="279">
        <f>G32/C31*100</f>
        <v>1.1507320314916845</v>
      </c>
      <c r="H33" s="284"/>
      <c r="I33" s="136">
        <f>C31/B31</f>
        <v>0.8552781839249575</v>
      </c>
      <c r="J33" s="136">
        <f>D31/B31</f>
        <v>0.5181691129682419</v>
      </c>
      <c r="K33" s="17"/>
      <c r="L33" s="17"/>
      <c r="M33" s="66"/>
      <c r="N33" s="66"/>
      <c r="O33" s="66"/>
      <c r="P33" s="66"/>
      <c r="Q33" s="17"/>
      <c r="R33" s="17"/>
      <c r="S33" s="66"/>
      <c r="T33" s="66"/>
      <c r="U33" s="85"/>
      <c r="V33" s="85"/>
      <c r="W33" s="68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186"/>
      <c r="AJ33" s="18"/>
      <c r="AK33" s="72"/>
      <c r="AL33" s="105"/>
    </row>
    <row r="34" spans="1:38" ht="13.5" customHeight="1">
      <c r="A34" s="97">
        <v>34</v>
      </c>
      <c r="B34" s="298" t="s">
        <v>184</v>
      </c>
      <c r="C34" s="299" t="s">
        <v>185</v>
      </c>
      <c r="D34" s="300" t="s">
        <v>186</v>
      </c>
      <c r="E34" s="292" t="s">
        <v>158</v>
      </c>
      <c r="F34" s="248" t="s">
        <v>164</v>
      </c>
      <c r="G34" s="281">
        <f>ABS(F35)-ABS(D33)</f>
        <v>1703.751454881858</v>
      </c>
      <c r="H34" s="274" t="s">
        <v>172</v>
      </c>
      <c r="I34" s="282">
        <f>I33-I31</f>
        <v>-0.0018891167771548645</v>
      </c>
      <c r="J34" s="282">
        <f>J33-J31</f>
        <v>0.0031310380581877073</v>
      </c>
      <c r="K34" s="17"/>
      <c r="L34" s="17"/>
      <c r="M34" s="66"/>
      <c r="N34" s="66"/>
      <c r="O34" s="66"/>
      <c r="P34" s="66"/>
      <c r="Q34" s="17"/>
      <c r="R34" s="17"/>
      <c r="S34" s="66"/>
      <c r="T34" s="66"/>
      <c r="U34" s="66"/>
      <c r="V34" s="85"/>
      <c r="W34" s="68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186"/>
      <c r="AJ34" s="18"/>
      <c r="AK34" s="72"/>
      <c r="AL34" s="105"/>
    </row>
    <row r="35" spans="1:38" ht="13.5" customHeight="1">
      <c r="A35" s="97">
        <v>35</v>
      </c>
      <c r="B35" s="301">
        <f>ACOS(C33/B33)*180/PI()</f>
        <v>31.209519228566773</v>
      </c>
      <c r="C35" s="301">
        <f>ATAN(D33/C33)*180/PI()</f>
        <v>31.20951908365848</v>
      </c>
      <c r="D35" s="302">
        <f>ASIN(D33/B33)*180/PI()</f>
        <v>31.209519030469508</v>
      </c>
      <c r="E35" s="291">
        <v>31</v>
      </c>
      <c r="F35" s="288">
        <f>E31*E33*J31</f>
        <v>537560.6899258709</v>
      </c>
      <c r="G35" s="279">
        <f>G34/D31*100</f>
        <v>0.3179489389242319</v>
      </c>
      <c r="H35" s="275" t="s">
        <v>173</v>
      </c>
      <c r="I35" s="229">
        <f>I34/I33*100</f>
        <v>-0.22087746567853722</v>
      </c>
      <c r="J35" s="229">
        <f>J34/J33*100</f>
        <v>0.6042502302485956</v>
      </c>
      <c r="K35" s="19"/>
      <c r="L35" s="19"/>
      <c r="M35" s="68"/>
      <c r="N35" s="68"/>
      <c r="O35" s="68"/>
      <c r="P35" s="68"/>
      <c r="Q35" s="19"/>
      <c r="R35" s="19"/>
      <c r="S35" s="68"/>
      <c r="T35" s="68"/>
      <c r="U35" s="66"/>
      <c r="V35" s="85"/>
      <c r="W35" s="68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186"/>
      <c r="AJ35" s="18"/>
      <c r="AK35" s="72"/>
      <c r="AL35" s="105"/>
    </row>
    <row r="36" spans="1:38" ht="13.5" customHeight="1">
      <c r="A36" s="97">
        <v>36</v>
      </c>
      <c r="B36" s="29"/>
      <c r="C36" s="72"/>
      <c r="D36" s="72"/>
      <c r="E36" s="105"/>
      <c r="F36" s="68"/>
      <c r="G36" s="105"/>
      <c r="H36" s="29"/>
      <c r="I36" s="19"/>
      <c r="J36" s="19"/>
      <c r="K36" s="19"/>
      <c r="L36" s="17"/>
      <c r="M36" s="68"/>
      <c r="N36" s="68"/>
      <c r="O36" s="68"/>
      <c r="P36" s="68"/>
      <c r="Q36" s="19"/>
      <c r="R36" s="19"/>
      <c r="S36" s="68"/>
      <c r="T36" s="68"/>
      <c r="U36" s="66"/>
      <c r="V36" s="85"/>
      <c r="W36" s="68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186"/>
      <c r="AJ36" s="18"/>
      <c r="AK36" s="72"/>
      <c r="AL36" s="105"/>
    </row>
    <row r="37" spans="1:38" ht="13.5" customHeight="1">
      <c r="A37" s="97">
        <v>37</v>
      </c>
      <c r="B37" s="206" t="s">
        <v>143</v>
      </c>
      <c r="C37" s="207"/>
      <c r="D37" s="207"/>
      <c r="E37" s="207"/>
      <c r="F37" s="207"/>
      <c r="G37" s="207"/>
      <c r="H37" s="208"/>
      <c r="I37" s="228"/>
      <c r="J37" s="209"/>
      <c r="K37" s="19"/>
      <c r="L37" s="19"/>
      <c r="M37" s="66"/>
      <c r="N37" s="66"/>
      <c r="O37" s="66"/>
      <c r="P37" s="66"/>
      <c r="Q37" s="17"/>
      <c r="R37" s="17"/>
      <c r="S37" s="66"/>
      <c r="T37" s="66"/>
      <c r="U37" s="66"/>
      <c r="V37" s="85"/>
      <c r="W37" s="68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186"/>
      <c r="AJ37" s="18"/>
      <c r="AK37" s="72"/>
      <c r="AL37" s="105"/>
    </row>
    <row r="38" spans="1:38" ht="13.5" customHeight="1">
      <c r="A38" s="97">
        <v>38</v>
      </c>
      <c r="B38" s="7" t="s">
        <v>84</v>
      </c>
      <c r="C38" s="85" t="s">
        <v>82</v>
      </c>
      <c r="D38" s="106">
        <v>360</v>
      </c>
      <c r="E38" s="106">
        <v>36</v>
      </c>
      <c r="F38" s="106">
        <v>18</v>
      </c>
      <c r="G38" s="106">
        <v>12</v>
      </c>
      <c r="H38" s="106">
        <v>4</v>
      </c>
      <c r="I38" s="19"/>
      <c r="J38" s="42"/>
      <c r="K38" s="17"/>
      <c r="L38" s="17"/>
      <c r="M38" s="66"/>
      <c r="N38" s="66"/>
      <c r="O38" s="66"/>
      <c r="P38" s="66"/>
      <c r="Q38" s="17"/>
      <c r="R38" s="17"/>
      <c r="S38" s="66"/>
      <c r="T38" s="66"/>
      <c r="U38" s="66"/>
      <c r="V38" s="85"/>
      <c r="W38" s="68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186"/>
      <c r="AJ38" s="18"/>
      <c r="AK38" s="72"/>
      <c r="AL38" s="105"/>
    </row>
    <row r="39" spans="1:38" ht="13.5" customHeight="1">
      <c r="A39" s="97">
        <v>39</v>
      </c>
      <c r="B39" s="183">
        <f>MAX(B4:B5)</f>
        <v>7</v>
      </c>
      <c r="C39" s="119" t="s">
        <v>120</v>
      </c>
      <c r="D39" s="114" t="s">
        <v>148</v>
      </c>
      <c r="E39" s="114" t="s">
        <v>5</v>
      </c>
      <c r="F39" s="114" t="s">
        <v>18</v>
      </c>
      <c r="G39" s="114" t="s">
        <v>19</v>
      </c>
      <c r="H39" s="34" t="s">
        <v>6</v>
      </c>
      <c r="I39" s="43"/>
      <c r="J39" s="43"/>
      <c r="K39" s="19"/>
      <c r="L39" s="19"/>
      <c r="M39" s="68"/>
      <c r="N39" s="68"/>
      <c r="O39" s="68"/>
      <c r="P39" s="68"/>
      <c r="Q39" s="19"/>
      <c r="R39" s="19"/>
      <c r="S39" s="68"/>
      <c r="T39" s="68"/>
      <c r="U39" s="66"/>
      <c r="V39" s="66"/>
      <c r="W39" s="68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186"/>
      <c r="AJ39" s="18"/>
      <c r="AK39" s="72"/>
      <c r="AL39" s="105"/>
    </row>
    <row r="40" spans="1:38" ht="13.5" customHeight="1">
      <c r="A40" s="97">
        <v>40</v>
      </c>
      <c r="B40" s="44"/>
      <c r="C40" s="85" t="s">
        <v>83</v>
      </c>
      <c r="D40" s="132">
        <f>D38/(2*$B$39)</f>
        <v>25.714285714285715</v>
      </c>
      <c r="E40" s="132">
        <f>E38/(2*$B$39)</f>
        <v>2.5714285714285716</v>
      </c>
      <c r="F40" s="132">
        <f>F38/(2*$B$39)</f>
        <v>1.2857142857142858</v>
      </c>
      <c r="G40" s="132">
        <f>G38/(2*$B$39)</f>
        <v>0.8571428571428571</v>
      </c>
      <c r="H40" s="132">
        <f>H38/(2*$B$39)</f>
        <v>0.2857142857142857</v>
      </c>
      <c r="I40" s="8" t="s">
        <v>128</v>
      </c>
      <c r="J40" s="8" t="s">
        <v>127</v>
      </c>
      <c r="K40" s="19"/>
      <c r="L40" s="19"/>
      <c r="M40" s="68"/>
      <c r="N40" s="68"/>
      <c r="O40" s="68"/>
      <c r="P40" s="68"/>
      <c r="Q40" s="19"/>
      <c r="R40" s="19"/>
      <c r="S40" s="68"/>
      <c r="T40" s="68"/>
      <c r="U40" s="66"/>
      <c r="V40" s="66"/>
      <c r="W40" s="68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186"/>
      <c r="AJ40" s="18"/>
      <c r="AK40" s="72"/>
      <c r="AL40" s="105"/>
    </row>
    <row r="41" spans="1:38" ht="13.5" customHeight="1">
      <c r="A41" s="97">
        <v>41</v>
      </c>
      <c r="B41" s="45" t="s">
        <v>27</v>
      </c>
      <c r="C41" s="120"/>
      <c r="D41" s="285">
        <f>P66</f>
        <v>11601.849378439634</v>
      </c>
      <c r="E41" s="285">
        <f>AA67</f>
        <v>11601.84937843963</v>
      </c>
      <c r="F41" s="285">
        <f>AB67</f>
        <v>11601.849378439629</v>
      </c>
      <c r="G41" s="285">
        <f>AC67</f>
        <v>11597.970037898873</v>
      </c>
      <c r="H41" s="285">
        <f>AD67</f>
        <v>11747</v>
      </c>
      <c r="I41" s="13" t="s">
        <v>16</v>
      </c>
      <c r="J41" s="277">
        <f>E6</f>
        <v>11601.849378439629</v>
      </c>
      <c r="K41" s="19"/>
      <c r="L41" s="19"/>
      <c r="M41" s="68"/>
      <c r="N41" s="68"/>
      <c r="O41" s="68"/>
      <c r="P41" s="68"/>
      <c r="Q41" s="19"/>
      <c r="R41" s="19"/>
      <c r="S41" s="68"/>
      <c r="T41" s="68"/>
      <c r="U41" s="66"/>
      <c r="V41" s="66"/>
      <c r="W41" s="68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186"/>
      <c r="AJ41" s="18"/>
      <c r="AK41" s="72"/>
      <c r="AL41" s="105"/>
    </row>
    <row r="42" spans="1:38" ht="13.5" customHeight="1">
      <c r="A42" s="97">
        <v>42</v>
      </c>
      <c r="B42" s="46"/>
      <c r="C42" s="121" t="s">
        <v>88</v>
      </c>
      <c r="D42" s="14">
        <f>ROUND(((D41-E6)/E6*100),2)</f>
        <v>0</v>
      </c>
      <c r="E42" s="14">
        <f>ROUND(((E41-E6)/E6*100),2)</f>
        <v>0</v>
      </c>
      <c r="F42" s="14">
        <f>ROUND(((F41-E6)/E6*100),2)</f>
        <v>0</v>
      </c>
      <c r="G42" s="14">
        <f>ROUND(((G41-E6)/E6*100),2)</f>
        <v>-0.03</v>
      </c>
      <c r="H42" s="14">
        <f>ROUND(((H41-E6)/E6*100),2)</f>
        <v>1.25</v>
      </c>
      <c r="I42" s="277" t="s">
        <v>107</v>
      </c>
      <c r="J42" s="276">
        <f>C7</f>
        <v>2.892215198973601</v>
      </c>
      <c r="K42" s="18"/>
      <c r="L42" s="18"/>
      <c r="M42" s="72"/>
      <c r="N42" s="72"/>
      <c r="O42" s="72"/>
      <c r="P42" s="72"/>
      <c r="Q42" s="18"/>
      <c r="R42" s="18"/>
      <c r="S42" s="72"/>
      <c r="T42" s="72"/>
      <c r="U42" s="66"/>
      <c r="V42" s="66"/>
      <c r="W42" s="68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186"/>
      <c r="AJ42" s="18"/>
      <c r="AK42" s="72"/>
      <c r="AL42" s="105"/>
    </row>
    <row r="43" spans="1:38" ht="13.5" customHeight="1">
      <c r="A43" s="97">
        <v>43</v>
      </c>
      <c r="B43" s="47" t="s">
        <v>28</v>
      </c>
      <c r="C43" s="138"/>
      <c r="D43" s="286">
        <f>Q66</f>
        <v>90.69178573608527</v>
      </c>
      <c r="E43" s="286">
        <f>AE67</f>
        <v>90.69178573608527</v>
      </c>
      <c r="F43" s="286">
        <f>AF67</f>
        <v>90.69178573608528</v>
      </c>
      <c r="G43" s="286">
        <f>AG67</f>
        <v>90.83436521774262</v>
      </c>
      <c r="H43" s="286">
        <f>AH67</f>
        <v>100.06558538079213</v>
      </c>
      <c r="I43" s="12" t="s">
        <v>17</v>
      </c>
      <c r="J43" s="34">
        <f>E15</f>
        <v>90.69178573608527</v>
      </c>
      <c r="K43" s="17"/>
      <c r="L43" s="17"/>
      <c r="M43" s="66"/>
      <c r="N43" s="66"/>
      <c r="O43" s="66"/>
      <c r="P43" s="66"/>
      <c r="Q43" s="17"/>
      <c r="R43" s="17"/>
      <c r="S43" s="66"/>
      <c r="T43" s="66"/>
      <c r="U43" s="66"/>
      <c r="V43" s="66"/>
      <c r="W43" s="68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186"/>
      <c r="AJ43" s="18"/>
      <c r="AK43" s="72"/>
      <c r="AL43" s="105"/>
    </row>
    <row r="44" spans="1:38" ht="13.5" customHeight="1">
      <c r="A44" s="97">
        <v>44</v>
      </c>
      <c r="B44" s="21"/>
      <c r="C44" s="122" t="s">
        <v>91</v>
      </c>
      <c r="D44" s="8">
        <f>ROUND(((D43-E14)/E14*100),2)</f>
        <v>0</v>
      </c>
      <c r="E44" s="8">
        <f>ROUND(((E43-E14)/E14*100),2)</f>
        <v>0</v>
      </c>
      <c r="F44" s="8">
        <f>ROUND(((F43-E14)/E14*100),2)</f>
        <v>0</v>
      </c>
      <c r="G44" s="8">
        <f>ROUND(((G43-E14)/E14*100),2)</f>
        <v>0.16</v>
      </c>
      <c r="H44" s="8">
        <f>ROUND(((H43-E14)/E14*100),2)</f>
        <v>10.34</v>
      </c>
      <c r="I44" s="283" t="s">
        <v>107</v>
      </c>
      <c r="J44" s="146">
        <f>C15</f>
        <v>12.422599874998832</v>
      </c>
      <c r="K44" s="17"/>
      <c r="L44" s="17"/>
      <c r="M44" s="66"/>
      <c r="N44" s="66"/>
      <c r="O44" s="66"/>
      <c r="P44" s="66"/>
      <c r="Q44" s="17"/>
      <c r="R44" s="17"/>
      <c r="S44" s="66"/>
      <c r="T44" s="66"/>
      <c r="U44" s="66"/>
      <c r="V44" s="66"/>
      <c r="W44" s="68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186"/>
      <c r="AJ44" s="18"/>
      <c r="AK44" s="72"/>
      <c r="AL44" s="105"/>
    </row>
    <row r="45" spans="1:38" ht="13.5" customHeight="1">
      <c r="A45" s="97">
        <v>45</v>
      </c>
      <c r="B45" s="48" t="s">
        <v>29</v>
      </c>
      <c r="C45" s="139"/>
      <c r="D45" s="285">
        <f>ROUND(N66,2)</f>
        <v>897147.55</v>
      </c>
      <c r="E45" s="285">
        <f>ROUND(S67,2)</f>
        <v>897147.55</v>
      </c>
      <c r="F45" s="285">
        <f>ROUND(T67,2)</f>
        <v>897147.55</v>
      </c>
      <c r="G45" s="285">
        <f>ROUND(U67,2)</f>
        <v>895336.89</v>
      </c>
      <c r="H45" s="285">
        <f>ROUND(V67,2)</f>
        <v>959919.32</v>
      </c>
      <c r="I45" s="13"/>
      <c r="J45" s="13"/>
      <c r="K45" s="17"/>
      <c r="L45" s="17"/>
      <c r="M45" s="66"/>
      <c r="N45" s="66"/>
      <c r="O45" s="66"/>
      <c r="P45" s="66"/>
      <c r="Q45" s="17"/>
      <c r="R45" s="17"/>
      <c r="S45" s="66"/>
      <c r="T45" s="66"/>
      <c r="U45" s="66"/>
      <c r="V45" s="66"/>
      <c r="W45" s="68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186"/>
      <c r="AJ45" s="18"/>
      <c r="AK45" s="72"/>
      <c r="AL45" s="105"/>
    </row>
    <row r="46" spans="1:38" ht="13.5" customHeight="1">
      <c r="A46" s="97">
        <v>46</v>
      </c>
      <c r="B46" s="46"/>
      <c r="C46" s="140" t="s">
        <v>89</v>
      </c>
      <c r="D46" s="14">
        <f>ROUND(((D45-$C$22)/$C$22*100),2)</f>
        <v>0</v>
      </c>
      <c r="E46" s="14">
        <f>ROUND(((E45-$C$22)/$C$22*100),2)</f>
        <v>0</v>
      </c>
      <c r="F46" s="14">
        <f>ROUND(((F45-$C$22)/$C$22*100),2)</f>
        <v>0</v>
      </c>
      <c r="G46" s="14">
        <f>ROUND(((G45-$C$22)/$C$22*100),2)</f>
        <v>-0.2</v>
      </c>
      <c r="H46" s="14">
        <f>ROUND(((H45-$C$22)/$C$22*100),2)</f>
        <v>7</v>
      </c>
      <c r="I46" s="40" t="s">
        <v>3</v>
      </c>
      <c r="J46" s="40">
        <f>C22</f>
        <v>897147.5471053753</v>
      </c>
      <c r="K46" s="18"/>
      <c r="L46" s="18"/>
      <c r="M46" s="72"/>
      <c r="N46" s="72"/>
      <c r="O46" s="72"/>
      <c r="P46" s="72"/>
      <c r="Q46" s="18"/>
      <c r="R46" s="18"/>
      <c r="S46" s="72"/>
      <c r="T46" s="72"/>
      <c r="U46" s="66"/>
      <c r="V46" s="66"/>
      <c r="W46" s="68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186"/>
      <c r="AJ46" s="18"/>
      <c r="AK46" s="72"/>
      <c r="AL46" s="105"/>
    </row>
    <row r="47" spans="1:38" ht="13.5" customHeight="1">
      <c r="A47" s="97">
        <v>47</v>
      </c>
      <c r="B47" s="47" t="s">
        <v>98</v>
      </c>
      <c r="C47" s="72"/>
      <c r="D47" s="117">
        <f>ROUND(D41*D43,2)</f>
        <v>1052192.44</v>
      </c>
      <c r="E47" s="117">
        <f>ROUND(E41*E43,2)</f>
        <v>1052192.44</v>
      </c>
      <c r="F47" s="117">
        <f>ROUND(F41*F43,2)</f>
        <v>1052192.44</v>
      </c>
      <c r="G47" s="117">
        <f>ROUND(G41*G43,2)</f>
        <v>1053494.25</v>
      </c>
      <c r="H47" s="117">
        <f>ROUND(H41*H43,2)</f>
        <v>1175470.43</v>
      </c>
      <c r="I47" s="3"/>
      <c r="J47" s="9"/>
      <c r="K47" s="18"/>
      <c r="L47" s="18"/>
      <c r="M47" s="72"/>
      <c r="N47" s="72"/>
      <c r="O47" s="72"/>
      <c r="P47" s="72"/>
      <c r="Q47" s="18"/>
      <c r="R47" s="18"/>
      <c r="S47" s="72"/>
      <c r="T47" s="72"/>
      <c r="U47" s="72"/>
      <c r="V47" s="72"/>
      <c r="W47" s="68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186"/>
      <c r="AJ47" s="18"/>
      <c r="AK47" s="72"/>
      <c r="AL47" s="105"/>
    </row>
    <row r="48" spans="1:38" ht="13.5" customHeight="1">
      <c r="A48" s="97">
        <v>48</v>
      </c>
      <c r="B48" s="21"/>
      <c r="C48" s="122" t="s">
        <v>92</v>
      </c>
      <c r="D48" s="8">
        <f>ROUND(((D47-$H$19)/$H$19*100),2)</f>
        <v>0</v>
      </c>
      <c r="E48" s="8">
        <f>ROUND(((E47-$H$19)/$H$19*100),2)</f>
        <v>0</v>
      </c>
      <c r="F48" s="8">
        <f>ROUND(((F47-$H$19)/$H$19*100),2)</f>
        <v>0</v>
      </c>
      <c r="G48" s="8">
        <f>ROUND(((G47-$H$19)/$H$19*100),2)</f>
        <v>0.12</v>
      </c>
      <c r="H48" s="8">
        <f>ROUND(((H47-$H$19)/$H$19*100),2)</f>
        <v>11.72</v>
      </c>
      <c r="I48" s="3" t="s">
        <v>122</v>
      </c>
      <c r="J48" s="3">
        <f>H19</f>
        <v>1052192.4379717808</v>
      </c>
      <c r="K48" s="18"/>
      <c r="L48" s="18"/>
      <c r="M48" s="72"/>
      <c r="N48" s="72"/>
      <c r="O48" s="72"/>
      <c r="P48" s="72"/>
      <c r="Q48" s="18"/>
      <c r="R48" s="18"/>
      <c r="S48" s="72"/>
      <c r="T48" s="72"/>
      <c r="U48" s="72"/>
      <c r="V48" s="72"/>
      <c r="W48" s="68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186"/>
      <c r="AJ48" s="18"/>
      <c r="AK48" s="72"/>
      <c r="AL48" s="105"/>
    </row>
    <row r="49" spans="1:38" ht="13.5" customHeight="1">
      <c r="A49" s="97">
        <v>49</v>
      </c>
      <c r="B49" s="48" t="s">
        <v>30</v>
      </c>
      <c r="C49" s="139"/>
      <c r="D49" s="285">
        <f>ROUND((O66),2)</f>
        <v>539032.49</v>
      </c>
      <c r="E49" s="285">
        <f>ROUND(W67,2)</f>
        <v>539032.49</v>
      </c>
      <c r="F49" s="285">
        <f>ROUND(X67,2)</f>
        <v>539032.49</v>
      </c>
      <c r="G49" s="285">
        <f>ROUND(Y67,2)</f>
        <v>539270.87</v>
      </c>
      <c r="H49" s="285">
        <f>ROUND(Z67,2)</f>
        <v>678443.54</v>
      </c>
      <c r="I49" s="13"/>
      <c r="J49" s="13"/>
      <c r="K49" s="18"/>
      <c r="L49" s="18"/>
      <c r="M49" s="72"/>
      <c r="N49" s="72"/>
      <c r="O49" s="72"/>
      <c r="P49" s="72"/>
      <c r="Q49" s="18"/>
      <c r="R49" s="18"/>
      <c r="S49" s="72"/>
      <c r="T49" s="72"/>
      <c r="U49" s="72"/>
      <c r="V49" s="72"/>
      <c r="W49" s="68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186"/>
      <c r="AJ49" s="18"/>
      <c r="AK49" s="72"/>
      <c r="AL49" s="105"/>
    </row>
    <row r="50" spans="1:38" ht="13.5" customHeight="1">
      <c r="A50" s="97">
        <v>50</v>
      </c>
      <c r="B50" s="49"/>
      <c r="C50" s="141" t="s">
        <v>115</v>
      </c>
      <c r="D50" s="14">
        <f>ROUND(((ABS(D49)-ABS(E22))/ABS(E22)*100),2)</f>
        <v>0</v>
      </c>
      <c r="E50" s="14">
        <f>ROUND(((ABS(E49)-ABS(E22))/ABS(E22)*100),2)</f>
        <v>0</v>
      </c>
      <c r="F50" s="14">
        <f>ROUND(((ABS(F49)-ABS(E22))/ABS(E22)*100),2)</f>
        <v>0</v>
      </c>
      <c r="G50" s="14">
        <f>ROUND(((ABS(G49)-ABS(E22))/ABS(E22)*100),2)</f>
        <v>0.04</v>
      </c>
      <c r="H50" s="14">
        <f>ROUND(((ABS(H49)-ABS(E22))/ABS(E22)*100),2)</f>
        <v>25.86</v>
      </c>
      <c r="I50" s="15" t="s">
        <v>167</v>
      </c>
      <c r="J50" s="15">
        <f>E22</f>
        <v>539034.5004907</v>
      </c>
      <c r="K50" s="19"/>
      <c r="L50" s="19"/>
      <c r="M50" s="68"/>
      <c r="N50" s="68"/>
      <c r="O50" s="68"/>
      <c r="P50" s="68"/>
      <c r="Q50" s="19"/>
      <c r="R50" s="19"/>
      <c r="S50" s="68"/>
      <c r="T50" s="68"/>
      <c r="U50" s="68"/>
      <c r="V50" s="68"/>
      <c r="W50" s="68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186"/>
      <c r="AJ50" s="18"/>
      <c r="AK50" s="72"/>
      <c r="AL50" s="105"/>
    </row>
    <row r="51" spans="1:38" ht="13.5" customHeight="1">
      <c r="A51" s="97">
        <v>51</v>
      </c>
      <c r="B51" s="49"/>
      <c r="C51" s="140" t="s">
        <v>90</v>
      </c>
      <c r="D51" s="14">
        <f>ROUND((((ABS(D49)-F19)/F19)*100),2)</f>
        <v>-1.95</v>
      </c>
      <c r="E51" s="14">
        <f>ROUND((((ABS(E49)-F19)/F19)*100),2)</f>
        <v>-1.95</v>
      </c>
      <c r="F51" s="14">
        <f>ROUND((((ABS(F49)-F19)/F19)*100),2)</f>
        <v>-1.95</v>
      </c>
      <c r="G51" s="14">
        <f>ROUND((((ABS(G49)-F19)/F19)*100),2)</f>
        <v>-1.91</v>
      </c>
      <c r="H51" s="14">
        <f>ROUND((((ABS(H49)-F19)/F19)*100),2)</f>
        <v>23.41</v>
      </c>
      <c r="I51" s="40" t="s">
        <v>164</v>
      </c>
      <c r="J51" s="40">
        <f>F19</f>
        <v>549759.2247955537</v>
      </c>
      <c r="K51" s="19"/>
      <c r="L51" s="19"/>
      <c r="M51" s="68"/>
      <c r="N51" s="68"/>
      <c r="O51" s="68"/>
      <c r="P51" s="68"/>
      <c r="Q51" s="19"/>
      <c r="R51" s="19"/>
      <c r="S51" s="68"/>
      <c r="T51" s="68"/>
      <c r="U51" s="68"/>
      <c r="V51" s="68"/>
      <c r="W51" s="68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186"/>
      <c r="AJ51" s="18"/>
      <c r="AK51" s="72"/>
      <c r="AL51" s="105"/>
    </row>
    <row r="52" spans="1:38" ht="13.5" customHeight="1">
      <c r="A52" s="97">
        <v>52</v>
      </c>
      <c r="B52" s="47" t="s">
        <v>31</v>
      </c>
      <c r="C52" s="72"/>
      <c r="D52" s="12">
        <f>ROUND(ATAN(D49/D45)*180/PI(),2)</f>
        <v>31</v>
      </c>
      <c r="E52" s="12">
        <f>ROUND(ATAN(E49/E45)*180/PI(),2)</f>
        <v>31</v>
      </c>
      <c r="F52" s="12">
        <f>ROUND(ATAN(F49/F45)*180/PI(),2)</f>
        <v>31</v>
      </c>
      <c r="G52" s="12">
        <f>ROUND(ATAN(G49/G45)*180/PI(),2)</f>
        <v>31.06</v>
      </c>
      <c r="H52" s="12">
        <f>ROUND(ATAN(H49/H45)*180/PI(),2)</f>
        <v>35.25</v>
      </c>
      <c r="I52" s="50"/>
      <c r="J52" s="9"/>
      <c r="K52" s="19"/>
      <c r="L52" s="19"/>
      <c r="M52" s="68"/>
      <c r="N52" s="68"/>
      <c r="O52" s="68"/>
      <c r="P52" s="68"/>
      <c r="Q52" s="19"/>
      <c r="R52" s="19"/>
      <c r="S52" s="68"/>
      <c r="T52" s="68"/>
      <c r="U52" s="68"/>
      <c r="V52" s="68"/>
      <c r="W52" s="68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186"/>
      <c r="AJ52" s="18"/>
      <c r="AK52" s="72"/>
      <c r="AL52" s="105"/>
    </row>
    <row r="53" spans="1:38" ht="13.5" customHeight="1">
      <c r="A53" s="97">
        <v>53</v>
      </c>
      <c r="B53" s="51"/>
      <c r="C53" s="122" t="s">
        <v>132</v>
      </c>
      <c r="D53" s="8">
        <f>ROUND((D52-$G$3),2)</f>
        <v>0</v>
      </c>
      <c r="E53" s="8">
        <f>ROUND((E52-$G$3),2)</f>
        <v>0</v>
      </c>
      <c r="F53" s="8">
        <f>ROUND((F52-$G$3),2)</f>
        <v>0</v>
      </c>
      <c r="G53" s="8">
        <f>ROUND((G52-$G$3),2)</f>
        <v>0.06</v>
      </c>
      <c r="H53" s="8">
        <f>ROUND((H52-$G$3),2)</f>
        <v>4.25</v>
      </c>
      <c r="I53" s="50" t="s">
        <v>138</v>
      </c>
      <c r="J53" s="3">
        <f>G3</f>
        <v>31</v>
      </c>
      <c r="K53" s="17"/>
      <c r="L53" s="17"/>
      <c r="M53" s="66"/>
      <c r="N53" s="66"/>
      <c r="O53" s="66"/>
      <c r="P53" s="66"/>
      <c r="Q53" s="17"/>
      <c r="R53" s="17"/>
      <c r="S53" s="66"/>
      <c r="T53" s="66"/>
      <c r="U53" s="66"/>
      <c r="V53" s="66"/>
      <c r="W53" s="68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186"/>
      <c r="AJ53" s="18"/>
      <c r="AK53" s="72"/>
      <c r="AL53" s="105"/>
    </row>
    <row r="54" spans="1:38" ht="13.5" customHeight="1">
      <c r="A54" s="97">
        <v>54</v>
      </c>
      <c r="B54" s="48" t="s">
        <v>32</v>
      </c>
      <c r="C54" s="139"/>
      <c r="D54" s="182">
        <f>ROUND(COS(D52/180*PI()),3)</f>
        <v>0.857</v>
      </c>
      <c r="E54" s="182">
        <f>ROUND(COS(E52/180*PI()),3)</f>
        <v>0.857</v>
      </c>
      <c r="F54" s="182">
        <f>ROUND(COS(F52/180*PI()),3)</f>
        <v>0.857</v>
      </c>
      <c r="G54" s="182">
        <f>ROUND(COS(G52/180*PI()),3)</f>
        <v>0.857</v>
      </c>
      <c r="H54" s="182">
        <f>ROUND(COS(H52/180*PI()),3)</f>
        <v>0.817</v>
      </c>
      <c r="I54" s="13"/>
      <c r="J54" s="13"/>
      <c r="K54" s="18"/>
      <c r="L54" s="18"/>
      <c r="M54" s="72"/>
      <c r="N54" s="72"/>
      <c r="O54" s="72"/>
      <c r="P54" s="72"/>
      <c r="Q54" s="18"/>
      <c r="R54" s="18"/>
      <c r="S54" s="72"/>
      <c r="T54" s="72"/>
      <c r="U54" s="72"/>
      <c r="V54" s="72"/>
      <c r="W54" s="68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186"/>
      <c r="AJ54" s="18"/>
      <c r="AK54" s="72"/>
      <c r="AL54" s="105"/>
    </row>
    <row r="55" spans="1:38" ht="13.5" customHeight="1">
      <c r="A55" s="97">
        <v>55</v>
      </c>
      <c r="B55" s="49"/>
      <c r="C55" s="140" t="s">
        <v>133</v>
      </c>
      <c r="D55" s="14">
        <f>ROUND(((D54-$B$19)/$B$19*100),3)</f>
        <v>-0.02</v>
      </c>
      <c r="E55" s="14">
        <f>ROUND(((E54-$B$19)/$B$19*100),3)</f>
        <v>-0.02</v>
      </c>
      <c r="F55" s="14">
        <f>ROUND(((F54-$B$19)/$B$19*100),3)</f>
        <v>-0.02</v>
      </c>
      <c r="G55" s="14">
        <f>ROUND(((G54-$B$19)/$B$19*100),3)</f>
        <v>-0.02</v>
      </c>
      <c r="H55" s="14">
        <f>ROUND(((H54-$B$19)/$B$19*100),3)</f>
        <v>-4.686</v>
      </c>
      <c r="I55" s="40" t="s">
        <v>139</v>
      </c>
      <c r="J55" s="181">
        <f>B19</f>
        <v>0.8571673007021123</v>
      </c>
      <c r="K55" s="18"/>
      <c r="L55" s="18"/>
      <c r="M55" s="72"/>
      <c r="N55" s="72"/>
      <c r="O55" s="72"/>
      <c r="P55" s="72"/>
      <c r="Q55" s="18"/>
      <c r="R55" s="18"/>
      <c r="S55" s="72"/>
      <c r="T55" s="72"/>
      <c r="U55" s="72"/>
      <c r="V55" s="72"/>
      <c r="W55" s="68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186"/>
      <c r="AJ55" s="18"/>
      <c r="AK55" s="72"/>
      <c r="AL55" s="105"/>
    </row>
    <row r="56" spans="1:38" ht="13.5" customHeight="1">
      <c r="A56" s="97">
        <v>56</v>
      </c>
      <c r="B56" s="47" t="s">
        <v>33</v>
      </c>
      <c r="C56" s="72"/>
      <c r="D56" s="162">
        <f>ROUND(SIN(D52/180*PI()),3)</f>
        <v>0.515</v>
      </c>
      <c r="E56" s="162">
        <f>ROUND(SIN(E52/180*PI()),3)</f>
        <v>0.515</v>
      </c>
      <c r="F56" s="162">
        <f>ROUND(SIN(F52/180*PI()),3)</f>
        <v>0.515</v>
      </c>
      <c r="G56" s="162">
        <f>ROUND(SIN(G52/180*PI()),3)</f>
        <v>0.516</v>
      </c>
      <c r="H56" s="162">
        <f>ROUND(SIN(H52/180*PI()),3)</f>
        <v>0.577</v>
      </c>
      <c r="I56" s="3"/>
      <c r="J56" s="3"/>
      <c r="K56" s="17"/>
      <c r="L56" s="17"/>
      <c r="M56" s="66"/>
      <c r="N56" s="66"/>
      <c r="O56" s="66"/>
      <c r="P56" s="66"/>
      <c r="Q56" s="17"/>
      <c r="R56" s="17"/>
      <c r="S56" s="66"/>
      <c r="T56" s="66"/>
      <c r="U56" s="66"/>
      <c r="V56" s="66"/>
      <c r="W56" s="86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186"/>
      <c r="AJ56" s="18"/>
      <c r="AK56" s="72"/>
      <c r="AL56" s="105"/>
    </row>
    <row r="57" spans="1:38" ht="13.5" customHeight="1">
      <c r="A57" s="97">
        <v>57</v>
      </c>
      <c r="B57" s="52"/>
      <c r="C57" s="123" t="s">
        <v>134</v>
      </c>
      <c r="D57" s="53">
        <f>ROUND(((D56-$D$19)/$D$19*100),2)</f>
        <v>-0.01</v>
      </c>
      <c r="E57" s="53">
        <f>ROUND(((E56-$D$19)/$D$19*100),2)</f>
        <v>-0.01</v>
      </c>
      <c r="F57" s="53">
        <f>ROUND(((F56-$D$19)/$D$19*100),2)</f>
        <v>-0.01</v>
      </c>
      <c r="G57" s="53">
        <f>ROUND(((G56-$D$19)/$D$19*100),2)</f>
        <v>0.19</v>
      </c>
      <c r="H57" s="53">
        <f>ROUND(((H56-$D$19)/$D$19*100),2)</f>
        <v>12.03</v>
      </c>
      <c r="I57" s="34" t="s">
        <v>140</v>
      </c>
      <c r="J57" s="136">
        <f>D19</f>
        <v>0.51504</v>
      </c>
      <c r="K57" s="29"/>
      <c r="L57" s="19"/>
      <c r="M57" s="68"/>
      <c r="N57" s="73"/>
      <c r="O57" s="68"/>
      <c r="P57" s="68"/>
      <c r="Q57" s="19"/>
      <c r="R57" s="19"/>
      <c r="S57" s="73"/>
      <c r="T57" s="87"/>
      <c r="U57" s="87"/>
      <c r="V57" s="87"/>
      <c r="W57" s="73"/>
      <c r="X57" s="88"/>
      <c r="Y57" s="88"/>
      <c r="Z57" s="88"/>
      <c r="AA57" s="73"/>
      <c r="AB57" s="88"/>
      <c r="AC57" s="88"/>
      <c r="AD57" s="88"/>
      <c r="AE57" s="73"/>
      <c r="AF57" s="88"/>
      <c r="AG57" s="88"/>
      <c r="AH57" s="72"/>
      <c r="AI57" s="186"/>
      <c r="AJ57" s="18"/>
      <c r="AK57" s="72"/>
      <c r="AL57" s="105"/>
    </row>
    <row r="58" spans="1:38" ht="13.5" customHeight="1">
      <c r="A58" s="97">
        <v>58</v>
      </c>
      <c r="B58" s="51"/>
      <c r="C58" s="163"/>
      <c r="D58" s="164"/>
      <c r="E58" s="164"/>
      <c r="F58" s="164"/>
      <c r="G58" s="164"/>
      <c r="H58" s="164"/>
      <c r="I58" s="7"/>
      <c r="J58" s="7"/>
      <c r="K58" s="29"/>
      <c r="L58" s="19"/>
      <c r="M58" s="68"/>
      <c r="N58" s="73"/>
      <c r="O58" s="68"/>
      <c r="P58" s="68"/>
      <c r="Q58" s="19"/>
      <c r="R58" s="19"/>
      <c r="S58" s="73"/>
      <c r="T58" s="87"/>
      <c r="U58" s="87"/>
      <c r="V58" s="87"/>
      <c r="W58" s="73"/>
      <c r="X58" s="88"/>
      <c r="Y58" s="88"/>
      <c r="Z58" s="88"/>
      <c r="AA58" s="73"/>
      <c r="AB58" s="88"/>
      <c r="AC58" s="88"/>
      <c r="AD58" s="88"/>
      <c r="AE58" s="73"/>
      <c r="AF58" s="88"/>
      <c r="AG58" s="88"/>
      <c r="AH58" s="72"/>
      <c r="AI58" s="186"/>
      <c r="AJ58" s="18"/>
      <c r="AK58" s="72"/>
      <c r="AL58" s="105"/>
    </row>
    <row r="59" spans="1:38" ht="13.5" customHeight="1">
      <c r="A59" s="97">
        <v>59</v>
      </c>
      <c r="B59" s="168"/>
      <c r="C59" s="166" t="s">
        <v>146</v>
      </c>
      <c r="D59" s="165">
        <f>AK67</f>
        <v>180</v>
      </c>
      <c r="E59" s="53"/>
      <c r="F59" s="169" t="s">
        <v>147</v>
      </c>
      <c r="G59" s="165">
        <f>AJ67</f>
        <v>202</v>
      </c>
      <c r="H59" s="191"/>
      <c r="I59" s="166" t="s">
        <v>99</v>
      </c>
      <c r="J59" s="167">
        <f>ABS(D59-G59)</f>
        <v>22</v>
      </c>
      <c r="K59" s="29"/>
      <c r="L59" s="19"/>
      <c r="M59" s="68"/>
      <c r="N59" s="73"/>
      <c r="O59" s="68"/>
      <c r="P59" s="68"/>
      <c r="Q59" s="19"/>
      <c r="R59" s="19"/>
      <c r="S59" s="73"/>
      <c r="T59" s="87"/>
      <c r="U59" s="87"/>
      <c r="V59" s="87"/>
      <c r="W59" s="73"/>
      <c r="X59" s="88"/>
      <c r="Y59" s="88"/>
      <c r="Z59" s="88"/>
      <c r="AA59" s="73"/>
      <c r="AB59" s="88"/>
      <c r="AC59" s="88"/>
      <c r="AD59" s="88"/>
      <c r="AE59" s="73"/>
      <c r="AF59" s="88"/>
      <c r="AG59" s="88"/>
      <c r="AH59" s="72"/>
      <c r="AI59" s="186"/>
      <c r="AJ59" s="18"/>
      <c r="AK59" s="72"/>
      <c r="AL59" s="105"/>
    </row>
    <row r="60" spans="1:38" ht="13.5" customHeight="1">
      <c r="A60" s="97">
        <v>60</v>
      </c>
      <c r="B60" s="189"/>
      <c r="C60" s="190"/>
      <c r="D60" s="171">
        <f>AK65</f>
        <v>0</v>
      </c>
      <c r="E60" s="189"/>
      <c r="F60" s="190"/>
      <c r="G60" s="171">
        <f>AJ65</f>
        <v>22</v>
      </c>
      <c r="H60" s="8"/>
      <c r="I60" s="170" t="s">
        <v>99</v>
      </c>
      <c r="J60" s="172">
        <f>ABS(D60-G60)</f>
        <v>22</v>
      </c>
      <c r="K60" s="29"/>
      <c r="L60" s="19"/>
      <c r="M60" s="68"/>
      <c r="N60" s="73"/>
      <c r="O60" s="68"/>
      <c r="P60" s="68"/>
      <c r="Q60" s="19"/>
      <c r="R60" s="19"/>
      <c r="S60" s="73"/>
      <c r="T60" s="87"/>
      <c r="U60" s="87"/>
      <c r="V60" s="87"/>
      <c r="W60" s="73"/>
      <c r="X60" s="88"/>
      <c r="Y60" s="88"/>
      <c r="Z60" s="88"/>
      <c r="AA60" s="73"/>
      <c r="AB60" s="88"/>
      <c r="AC60" s="88"/>
      <c r="AD60" s="88"/>
      <c r="AE60" s="73"/>
      <c r="AF60" s="88"/>
      <c r="AG60" s="88"/>
      <c r="AH60" s="72"/>
      <c r="AI60" s="186"/>
      <c r="AJ60" s="18"/>
      <c r="AK60" s="72"/>
      <c r="AL60" s="105"/>
    </row>
    <row r="61" spans="1:38" ht="13.5" customHeight="1">
      <c r="A61" s="97">
        <v>61</v>
      </c>
      <c r="B61" s="51"/>
      <c r="C61" s="163"/>
      <c r="D61" s="164"/>
      <c r="E61" s="164"/>
      <c r="F61" s="164"/>
      <c r="G61" s="164"/>
      <c r="H61" s="164"/>
      <c r="I61" s="7"/>
      <c r="J61" s="7"/>
      <c r="K61" s="29"/>
      <c r="L61" s="19"/>
      <c r="M61" s="68"/>
      <c r="N61" s="73"/>
      <c r="O61" s="68"/>
      <c r="P61" s="68"/>
      <c r="Q61" s="19"/>
      <c r="R61" s="19"/>
      <c r="S61" s="73"/>
      <c r="T61" s="87"/>
      <c r="U61" s="87"/>
      <c r="V61" s="87"/>
      <c r="W61" s="73"/>
      <c r="X61" s="88"/>
      <c r="Y61" s="88"/>
      <c r="Z61" s="88"/>
      <c r="AA61" s="73"/>
      <c r="AB61" s="88"/>
      <c r="AC61" s="88"/>
      <c r="AD61" s="88"/>
      <c r="AE61" s="73"/>
      <c r="AF61" s="88"/>
      <c r="AG61" s="88"/>
      <c r="AH61" s="72"/>
      <c r="AI61" s="186"/>
      <c r="AJ61" s="18"/>
      <c r="AK61" s="72"/>
      <c r="AL61" s="105"/>
    </row>
    <row r="62" spans="1:37" ht="13.5" customHeight="1">
      <c r="A62" s="97">
        <v>62</v>
      </c>
      <c r="B62" s="54" t="s">
        <v>0</v>
      </c>
      <c r="E62" s="20"/>
      <c r="F62" s="20"/>
      <c r="G62" s="20"/>
      <c r="H62" s="54" t="s">
        <v>1</v>
      </c>
      <c r="L62" s="99"/>
      <c r="M62" s="99" t="s">
        <v>47</v>
      </c>
      <c r="N62" s="100">
        <f>COUNT(N68:N427)</f>
        <v>360</v>
      </c>
      <c r="O62" s="100">
        <f>COUNT(O68:O427)</f>
        <v>360</v>
      </c>
      <c r="P62" s="100">
        <f>COUNT(P68:P427)</f>
        <v>360</v>
      </c>
      <c r="Q62" s="100">
        <f>COUNT(Q68:Q427)</f>
        <v>360</v>
      </c>
      <c r="R62" s="100">
        <f>COUNT(R68:R427)</f>
        <v>360</v>
      </c>
      <c r="S62" s="100">
        <f aca="true" t="shared" si="0" ref="S62:AH62">COUNT(S68:S427)</f>
        <v>36</v>
      </c>
      <c r="T62" s="100">
        <f t="shared" si="0"/>
        <v>18</v>
      </c>
      <c r="U62" s="100">
        <f t="shared" si="0"/>
        <v>12</v>
      </c>
      <c r="V62" s="100">
        <f t="shared" si="0"/>
        <v>4</v>
      </c>
      <c r="W62" s="100">
        <f>COUNT(W68:W427)</f>
        <v>36</v>
      </c>
      <c r="X62" s="100">
        <f t="shared" si="0"/>
        <v>18</v>
      </c>
      <c r="Y62" s="100">
        <f t="shared" si="0"/>
        <v>12</v>
      </c>
      <c r="Z62" s="100">
        <f t="shared" si="0"/>
        <v>4</v>
      </c>
      <c r="AA62" s="100">
        <f t="shared" si="0"/>
        <v>36</v>
      </c>
      <c r="AB62" s="100">
        <f t="shared" si="0"/>
        <v>18</v>
      </c>
      <c r="AC62" s="100">
        <f t="shared" si="0"/>
        <v>12</v>
      </c>
      <c r="AD62" s="100">
        <f t="shared" si="0"/>
        <v>4</v>
      </c>
      <c r="AE62" s="100">
        <f t="shared" si="0"/>
        <v>36</v>
      </c>
      <c r="AF62" s="100">
        <f t="shared" si="0"/>
        <v>18</v>
      </c>
      <c r="AG62" s="100">
        <f t="shared" si="0"/>
        <v>12</v>
      </c>
      <c r="AH62" s="100">
        <f t="shared" si="0"/>
        <v>4</v>
      </c>
      <c r="AJ62" s="55" t="s">
        <v>95</v>
      </c>
      <c r="AK62" s="124" t="s">
        <v>95</v>
      </c>
    </row>
    <row r="63" spans="1:37" ht="13.5" customHeight="1">
      <c r="A63" s="97">
        <v>63</v>
      </c>
      <c r="B63" s="55" t="s">
        <v>44</v>
      </c>
      <c r="C63" s="124" t="s">
        <v>43</v>
      </c>
      <c r="D63" s="124" t="s">
        <v>2</v>
      </c>
      <c r="E63" s="20"/>
      <c r="F63" s="20"/>
      <c r="G63" s="20"/>
      <c r="H63" s="55" t="s">
        <v>44</v>
      </c>
      <c r="I63" s="55" t="s">
        <v>43</v>
      </c>
      <c r="J63" s="55" t="s">
        <v>2</v>
      </c>
      <c r="L63" s="28"/>
      <c r="M63" s="99" t="s">
        <v>48</v>
      </c>
      <c r="N63" s="149" t="s">
        <v>148</v>
      </c>
      <c r="O63" s="150" t="s">
        <v>148</v>
      </c>
      <c r="P63" s="150" t="s">
        <v>148</v>
      </c>
      <c r="Q63" s="150" t="s">
        <v>148</v>
      </c>
      <c r="R63" s="151" t="s">
        <v>148</v>
      </c>
      <c r="S63" s="74" t="s">
        <v>5</v>
      </c>
      <c r="T63" s="74" t="s">
        <v>18</v>
      </c>
      <c r="U63" s="74" t="s">
        <v>19</v>
      </c>
      <c r="V63" s="74" t="s">
        <v>6</v>
      </c>
      <c r="W63" s="75" t="s">
        <v>5</v>
      </c>
      <c r="X63" s="75" t="s">
        <v>18</v>
      </c>
      <c r="Y63" s="75" t="s">
        <v>19</v>
      </c>
      <c r="Z63" s="75" t="s">
        <v>6</v>
      </c>
      <c r="AA63" s="76" t="s">
        <v>5</v>
      </c>
      <c r="AB63" s="76" t="s">
        <v>18</v>
      </c>
      <c r="AC63" s="76" t="s">
        <v>19</v>
      </c>
      <c r="AD63" s="76" t="s">
        <v>6</v>
      </c>
      <c r="AE63" s="103" t="s">
        <v>5</v>
      </c>
      <c r="AF63" s="103" t="s">
        <v>18</v>
      </c>
      <c r="AG63" s="103" t="s">
        <v>19</v>
      </c>
      <c r="AH63" s="103" t="s">
        <v>6</v>
      </c>
      <c r="AJ63" s="55" t="s">
        <v>93</v>
      </c>
      <c r="AK63" s="124" t="s">
        <v>94</v>
      </c>
    </row>
    <row r="64" spans="1:18" ht="13.5" customHeight="1">
      <c r="A64" s="97">
        <v>64</v>
      </c>
      <c r="B64" s="56">
        <f>E3*SQRT(2)</f>
        <v>16400.634682840784</v>
      </c>
      <c r="C64" s="125">
        <f>B3</f>
        <v>1</v>
      </c>
      <c r="D64" s="125">
        <f>F3/C64</f>
        <v>0</v>
      </c>
      <c r="E64" s="20"/>
      <c r="F64" s="20"/>
      <c r="G64" s="20"/>
      <c r="H64" s="56">
        <f>E11*SQRT(2)</f>
        <v>127.27922061357856</v>
      </c>
      <c r="I64" s="125">
        <f>B3</f>
        <v>1</v>
      </c>
      <c r="J64" s="56">
        <f>F11/I64</f>
        <v>-31</v>
      </c>
      <c r="K64" s="28"/>
      <c r="L64" s="28" t="s">
        <v>37</v>
      </c>
      <c r="M64" s="188" t="s">
        <v>36</v>
      </c>
      <c r="N64" s="152"/>
      <c r="O64" s="153"/>
      <c r="P64" s="153"/>
      <c r="Q64" s="154"/>
      <c r="R64" s="160"/>
    </row>
    <row r="65" spans="1:40" ht="13.5" customHeight="1">
      <c r="A65" s="97">
        <v>65</v>
      </c>
      <c r="B65" s="56">
        <f>E4*SQRT(2)</f>
        <v>424.26406871192853</v>
      </c>
      <c r="C65" s="100">
        <f>B4</f>
        <v>5</v>
      </c>
      <c r="D65" s="100">
        <f>F4/C65</f>
        <v>0</v>
      </c>
      <c r="E65" s="20"/>
      <c r="F65" s="20"/>
      <c r="G65" s="99" t="s">
        <v>40</v>
      </c>
      <c r="H65" s="56">
        <f>E12*SQRT(2)</f>
        <v>14.142135623730951</v>
      </c>
      <c r="I65" s="100">
        <f>B4</f>
        <v>5</v>
      </c>
      <c r="J65" s="57">
        <f>F12/I65</f>
        <v>-9</v>
      </c>
      <c r="K65" s="100">
        <f>COUNT(K68:K427)</f>
        <v>360</v>
      </c>
      <c r="L65" s="159">
        <f>SUM(L68:L157)/180</f>
        <v>13.75154632514451</v>
      </c>
      <c r="M65" s="173">
        <f>((SUM(R68:R427)/360)/SQRT(2))</f>
        <v>57.09516550554235</v>
      </c>
      <c r="N65" s="155" t="s">
        <v>3</v>
      </c>
      <c r="O65" s="156" t="s">
        <v>4</v>
      </c>
      <c r="P65" s="157" t="s">
        <v>16</v>
      </c>
      <c r="Q65" s="158" t="s">
        <v>35</v>
      </c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J65" s="176">
        <f>SUMIF((AJ68:AJ248),MIN(AJ68:AJ248),(AL68:AL248))</f>
        <v>22</v>
      </c>
      <c r="AK65" s="176">
        <f>SUMIF((AK68:AK248),MIN(AK68:AK248),(AL68:AL248))</f>
        <v>0</v>
      </c>
      <c r="AL65" s="124"/>
      <c r="AM65" s="55"/>
      <c r="AN65" s="55"/>
    </row>
    <row r="66" spans="1:40" ht="13.5" customHeight="1">
      <c r="A66" s="97">
        <v>66</v>
      </c>
      <c r="B66" s="56">
        <f>E5*SQRT(2)</f>
        <v>212.13203435596427</v>
      </c>
      <c r="C66" s="100">
        <f>B5</f>
        <v>7</v>
      </c>
      <c r="D66" s="100">
        <f>F5/C66</f>
        <v>0</v>
      </c>
      <c r="E66" s="90"/>
      <c r="F66" s="20"/>
      <c r="G66" s="101">
        <f>M66</f>
        <v>20</v>
      </c>
      <c r="H66" s="56">
        <f>E13*SQRT(2)</f>
        <v>7.0710678118654755</v>
      </c>
      <c r="I66" s="100">
        <f>B5</f>
        <v>7</v>
      </c>
      <c r="J66" s="57">
        <f>F13/I66</f>
        <v>-8.571428571428571</v>
      </c>
      <c r="K66" s="58"/>
      <c r="L66" s="28" t="s">
        <v>40</v>
      </c>
      <c r="M66" s="101">
        <v>20</v>
      </c>
      <c r="N66" s="227">
        <f>((SUM(N68:N427)/360))</f>
        <v>897147.5471053756</v>
      </c>
      <c r="O66" s="174">
        <f>((SUM(O68:O427)/360))</f>
        <v>539032.4912165923</v>
      </c>
      <c r="P66" s="175">
        <f>((SQRT(2*SUM(P68:P427)/360))/SQRT(2))</f>
        <v>11601.849378439634</v>
      </c>
      <c r="Q66" s="59">
        <f>((SQRT(2*SUM(Q68:Q427)/360))/SQRT(2))</f>
        <v>90.69178573608527</v>
      </c>
      <c r="R66" s="57" t="s">
        <v>23</v>
      </c>
      <c r="S66" s="91" t="s">
        <v>20</v>
      </c>
      <c r="T66" s="77"/>
      <c r="U66" s="77"/>
      <c r="V66" s="77"/>
      <c r="W66" s="91" t="s">
        <v>21</v>
      </c>
      <c r="X66" s="92"/>
      <c r="Y66" s="92"/>
      <c r="Z66" s="92"/>
      <c r="AA66" s="91" t="s">
        <v>0</v>
      </c>
      <c r="AB66" s="92"/>
      <c r="AC66" s="92"/>
      <c r="AD66" s="92"/>
      <c r="AE66" s="91" t="s">
        <v>1</v>
      </c>
      <c r="AJ66" s="28">
        <f>MIN(AJ68:AJ428)</f>
        <v>0.03988610024051997</v>
      </c>
      <c r="AK66" s="28">
        <f>MIN(AK68:AK428)</f>
        <v>0</v>
      </c>
      <c r="AL66" s="124"/>
      <c r="AM66" s="55"/>
      <c r="AN66" s="55"/>
    </row>
    <row r="67" spans="1:38" ht="13.5" customHeight="1">
      <c r="A67" s="97">
        <v>67</v>
      </c>
      <c r="B67" s="28" t="s">
        <v>7</v>
      </c>
      <c r="C67" s="126" t="s">
        <v>8</v>
      </c>
      <c r="D67" s="126" t="s">
        <v>9</v>
      </c>
      <c r="E67" s="126" t="s">
        <v>10</v>
      </c>
      <c r="F67" s="126" t="s">
        <v>145</v>
      </c>
      <c r="G67" s="99" t="s">
        <v>39</v>
      </c>
      <c r="H67" s="28" t="s">
        <v>7</v>
      </c>
      <c r="I67" s="60" t="s">
        <v>11</v>
      </c>
      <c r="J67" s="60" t="s">
        <v>12</v>
      </c>
      <c r="K67" s="60" t="s">
        <v>13</v>
      </c>
      <c r="L67" s="60" t="s">
        <v>34</v>
      </c>
      <c r="M67" s="90" t="s">
        <v>41</v>
      </c>
      <c r="N67" s="78" t="s">
        <v>14</v>
      </c>
      <c r="O67" s="79" t="s">
        <v>15</v>
      </c>
      <c r="P67" s="80" t="s">
        <v>45</v>
      </c>
      <c r="Q67" s="61" t="s">
        <v>46</v>
      </c>
      <c r="R67" s="62" t="s">
        <v>42</v>
      </c>
      <c r="S67" s="81">
        <f>(((SUM(S68:S427))/36))</f>
        <v>897147.5471053753</v>
      </c>
      <c r="T67" s="81">
        <f>(((SUM(T68:T427))/18))</f>
        <v>897147.5471053757</v>
      </c>
      <c r="U67" s="81">
        <f>(((SUM(U68:U427))/12))</f>
        <v>895336.8869335955</v>
      </c>
      <c r="V67" s="81">
        <f>(((SUM(V68:V427))/4))</f>
        <v>959919.3189072779</v>
      </c>
      <c r="W67" s="148">
        <f>(((SUM(W68:W427))/36))</f>
        <v>539032.4912165923</v>
      </c>
      <c r="X67" s="148">
        <f>(((SUM(X68:X427))/18))</f>
        <v>539032.4912165923</v>
      </c>
      <c r="Y67" s="148">
        <f>(((SUM(Y68:Y427))/12))</f>
        <v>539270.8691504891</v>
      </c>
      <c r="Z67" s="148">
        <f>(((SUM(Z68:Z427))/4))</f>
        <v>678443.5396144198</v>
      </c>
      <c r="AA67" s="192">
        <f>((SQRT((2*SUM(AA68:AA427))/36))/SQRT(2))</f>
        <v>11601.84937843963</v>
      </c>
      <c r="AB67" s="192">
        <f>((SQRT((2*SUM(AB68:AB427))/18))/SQRT(2))</f>
        <v>11601.849378439629</v>
      </c>
      <c r="AC67" s="192">
        <f>((SQRT((2*SUM(AC68:AC427))/12))/SQRT(2))</f>
        <v>11597.970037898873</v>
      </c>
      <c r="AD67" s="192">
        <f>((SQRT((2*SUM(AD68:AD427))/4))/SQRT(2))</f>
        <v>11747</v>
      </c>
      <c r="AE67" s="147">
        <f>((SQRT((2*SUM(AE68:AE427))/36))/SQRT(2))</f>
        <v>90.69178573608527</v>
      </c>
      <c r="AF67" s="147">
        <f>((SQRT((2*SUM(AF68:AF427))/18))/SQRT(2))</f>
        <v>90.69178573608528</v>
      </c>
      <c r="AG67" s="147">
        <f>((SQRT((2*SUM(AG68:AG427))/12))/SQRT(2))</f>
        <v>90.83436521774262</v>
      </c>
      <c r="AH67" s="147">
        <f>((SQRT((2*SUM(AH68:AH427))/4))/SQRT(2))</f>
        <v>100.06558538079213</v>
      </c>
      <c r="AJ67" s="176">
        <f>SUMIF((AJ102:AJ278),MIN(AJ102:AJ278),(AL102:AL278))</f>
        <v>202</v>
      </c>
      <c r="AK67" s="176">
        <f>SUMIF((AK102:AK278),MIN(AK102:AK278),(AL102:AL278))</f>
        <v>180</v>
      </c>
      <c r="AL67" s="177" t="s">
        <v>2</v>
      </c>
    </row>
    <row r="68" spans="1:40" ht="13.5" customHeight="1">
      <c r="A68" s="97">
        <v>68</v>
      </c>
      <c r="B68" s="99">
        <v>0</v>
      </c>
      <c r="C68" s="127">
        <f>$B$64*SIN($C$64*(B68+$D$64)/180*PI())</f>
        <v>0</v>
      </c>
      <c r="D68" s="127">
        <f aca="true" t="shared" si="1" ref="D68:D130">$B$65*SIN($C$65*(B68+$D$65)/180*PI())</f>
        <v>0</v>
      </c>
      <c r="E68" s="127">
        <f aca="true" t="shared" si="2" ref="E68:E130">$B$66*SIN($C$66*(B68+$D$66)/180*PI())</f>
        <v>0</v>
      </c>
      <c r="F68" s="127">
        <f aca="true" t="shared" si="3" ref="F68:F130">C68+D68+E68</f>
        <v>0</v>
      </c>
      <c r="G68" s="99">
        <f aca="true" t="shared" si="4" ref="G68:G130">L68*$M$66</f>
        <v>-1633.5473823565508</v>
      </c>
      <c r="H68" s="99">
        <f>B68</f>
        <v>0</v>
      </c>
      <c r="I68" s="63">
        <f aca="true" t="shared" si="5" ref="I68:I249">$H$64*SIN($I$64*(H68+$J$64)/180*PI())</f>
        <v>-65.55364476086959</v>
      </c>
      <c r="J68" s="63">
        <f aca="true" t="shared" si="6" ref="J68:J130">$H$65*SIN($I$65*(H68+$J$65)/180*PI())</f>
        <v>-10</v>
      </c>
      <c r="K68" s="63">
        <f aca="true" t="shared" si="7" ref="K68:K130">$H$66*SIN($I$66*(H68+$J$66)/180*PI())</f>
        <v>-6.123724356957945</v>
      </c>
      <c r="L68" s="63">
        <f aca="true" t="shared" si="8" ref="L68:L130">I68+J68+K68</f>
        <v>-81.67736911782754</v>
      </c>
      <c r="M68" s="99">
        <f aca="true" t="shared" si="9" ref="M68:M130">I68*$M$66</f>
        <v>-1311.0728952173918</v>
      </c>
      <c r="N68" s="81">
        <f aca="true" t="shared" si="10" ref="N68:N130">F68*L68</f>
        <v>0</v>
      </c>
      <c r="O68" s="82">
        <f>F68*L158</f>
        <v>0</v>
      </c>
      <c r="P68" s="83">
        <f aca="true" t="shared" si="11" ref="P68:P130">F68^2</f>
        <v>0</v>
      </c>
      <c r="Q68" s="64">
        <f aca="true" t="shared" si="12" ref="Q68:Q130">L68^2</f>
        <v>6671.192626009848</v>
      </c>
      <c r="R68" s="65">
        <f aca="true" t="shared" si="13" ref="R68:R130">ABS(L68)</f>
        <v>81.67736911782754</v>
      </c>
      <c r="S68" s="81">
        <f>N68</f>
        <v>0</v>
      </c>
      <c r="T68" s="81">
        <f>N68</f>
        <v>0</v>
      </c>
      <c r="U68" s="81">
        <f>N68</f>
        <v>0</v>
      </c>
      <c r="V68" s="81">
        <f>N68</f>
        <v>0</v>
      </c>
      <c r="W68" s="82">
        <f>O68</f>
        <v>0</v>
      </c>
      <c r="X68" s="82">
        <f>O68</f>
        <v>0</v>
      </c>
      <c r="Y68" s="82">
        <f>O68</f>
        <v>0</v>
      </c>
      <c r="Z68" s="82">
        <f>O68</f>
        <v>0</v>
      </c>
      <c r="AA68" s="83">
        <f>P68</f>
        <v>0</v>
      </c>
      <c r="AB68" s="83">
        <f>P68</f>
        <v>0</v>
      </c>
      <c r="AC68" s="102">
        <f>P68</f>
        <v>0</v>
      </c>
      <c r="AD68" s="102">
        <f>P68</f>
        <v>0</v>
      </c>
      <c r="AE68" s="104">
        <f>Q68</f>
        <v>6671.192626009848</v>
      </c>
      <c r="AF68" s="104">
        <f>Q68</f>
        <v>6671.192626009848</v>
      </c>
      <c r="AG68" s="104">
        <f>Q68</f>
        <v>6671.192626009848</v>
      </c>
      <c r="AH68" s="104">
        <f>Q68</f>
        <v>6671.192626009848</v>
      </c>
      <c r="AI68" s="56" t="s">
        <v>49</v>
      </c>
      <c r="AJ68" s="20">
        <f>ABS(L68)</f>
        <v>81.67736911782754</v>
      </c>
      <c r="AK68" s="89">
        <f>ABS(F68)</f>
        <v>0</v>
      </c>
      <c r="AL68" s="99">
        <f>B68</f>
        <v>0</v>
      </c>
      <c r="AM68" s="20">
        <f>C68*I68*0.05</f>
        <v>0</v>
      </c>
      <c r="AN68" s="20">
        <f>I68*50</f>
        <v>-3277.6822380434796</v>
      </c>
    </row>
    <row r="69" spans="1:40" ht="13.5" customHeight="1">
      <c r="A69" s="97">
        <v>69</v>
      </c>
      <c r="B69" s="99">
        <v>1</v>
      </c>
      <c r="C69" s="127">
        <f>$B$64*SIN($C$64*(B69+$D$64)/180*PI())</f>
        <v>286.2305423143457</v>
      </c>
      <c r="D69" s="127">
        <f>$B$65*SIN($C$65*(B69+$D$65)/180*PI())</f>
        <v>36.97705002973161</v>
      </c>
      <c r="E69" s="127">
        <f>$B$66*SIN($C$66*(B69+$D$66)/180*PI())</f>
        <v>25.85239174215955</v>
      </c>
      <c r="F69" s="127">
        <f>C69+D69+E69</f>
        <v>349.0599840862369</v>
      </c>
      <c r="G69" s="99">
        <f>L69*$M$66</f>
        <v>-1567.5441141747665</v>
      </c>
      <c r="H69" s="99">
        <f aca="true" t="shared" si="14" ref="H69:H132">B69</f>
        <v>1</v>
      </c>
      <c r="I69" s="63">
        <f t="shared" si="5"/>
        <v>-63.63961030678927</v>
      </c>
      <c r="J69" s="63">
        <f>$H$65*SIN($I$65*(H69+$J$65)/180*PI())</f>
        <v>-9.090389553440874</v>
      </c>
      <c r="K69" s="63">
        <f>$H$66*SIN($I$66*(H69+$J$66)/180*PI())</f>
        <v>-5.647205848508179</v>
      </c>
      <c r="L69" s="63">
        <f>I69+J69+K69</f>
        <v>-78.37720570873833</v>
      </c>
      <c r="M69" s="99">
        <f>I69*$M$66</f>
        <v>-1272.7922061357854</v>
      </c>
      <c r="N69" s="81">
        <f>F69*L69</f>
        <v>-27358.34617741592</v>
      </c>
      <c r="O69" s="82">
        <f>F69*L159</f>
        <v>40771.975175432104</v>
      </c>
      <c r="P69" s="83">
        <f>F69^2</f>
        <v>121842.87249028396</v>
      </c>
      <c r="Q69" s="64">
        <f>L69^2</f>
        <v>6142.986374709884</v>
      </c>
      <c r="R69" s="65">
        <f>ABS(L69)</f>
        <v>78.37720570873833</v>
      </c>
      <c r="S69" s="81"/>
      <c r="T69" s="81"/>
      <c r="U69" s="81"/>
      <c r="V69" s="81"/>
      <c r="W69" s="77"/>
      <c r="X69" s="77"/>
      <c r="Y69" s="77"/>
      <c r="Z69" s="77"/>
      <c r="AA69" s="77"/>
      <c r="AB69" s="77"/>
      <c r="AC69" s="92"/>
      <c r="AD69" s="92"/>
      <c r="AE69" s="92"/>
      <c r="AF69" s="92"/>
      <c r="AG69" s="92"/>
      <c r="AH69" s="92"/>
      <c r="AJ69" s="20">
        <f>ABS(L69)</f>
        <v>78.37720570873833</v>
      </c>
      <c r="AK69" s="89">
        <f>ABS(F69)</f>
        <v>349.0599840862369</v>
      </c>
      <c r="AL69" s="99">
        <f aca="true" t="shared" si="15" ref="AL69:AL132">B69</f>
        <v>1</v>
      </c>
      <c r="AM69" s="20">
        <f aca="true" t="shared" si="16" ref="AM69:AM132">C69*I69*0.05</f>
        <v>-910.780008539296</v>
      </c>
      <c r="AN69" s="20">
        <f aca="true" t="shared" si="17" ref="AN69:AN132">I69*50</f>
        <v>-3181.9805153394636</v>
      </c>
    </row>
    <row r="70" spans="1:40" ht="13.5" customHeight="1">
      <c r="A70" s="97">
        <v>70</v>
      </c>
      <c r="B70" s="99">
        <v>2</v>
      </c>
      <c r="C70" s="127">
        <f aca="true" t="shared" si="18" ref="C70:C249">$B$64*SIN($C$64*(B70+$D$64)/180*PI())</f>
        <v>572.3738960327249</v>
      </c>
      <c r="D70" s="127">
        <f t="shared" si="1"/>
        <v>73.67268238138371</v>
      </c>
      <c r="E70" s="127">
        <f t="shared" si="2"/>
        <v>51.319383868808714</v>
      </c>
      <c r="F70" s="127">
        <f t="shared" si="3"/>
        <v>697.3659622829173</v>
      </c>
      <c r="G70" s="99">
        <f t="shared" si="4"/>
        <v>-1498.0857374467985</v>
      </c>
      <c r="H70" s="99">
        <f t="shared" si="14"/>
        <v>2</v>
      </c>
      <c r="I70" s="63">
        <f t="shared" si="5"/>
        <v>-61.706190610918775</v>
      </c>
      <c r="J70" s="63">
        <f t="shared" si="6"/>
        <v>-8.111595753452777</v>
      </c>
      <c r="K70" s="63">
        <f t="shared" si="7"/>
        <v>-5.086500507968373</v>
      </c>
      <c r="L70" s="63">
        <f t="shared" si="8"/>
        <v>-74.90428687233992</v>
      </c>
      <c r="M70" s="99">
        <f t="shared" si="9"/>
        <v>-1234.1238122183754</v>
      </c>
      <c r="N70" s="81">
        <f t="shared" si="10"/>
        <v>-52235.70009384502</v>
      </c>
      <c r="O70" s="82">
        <f aca="true" t="shared" si="19" ref="O70:O101">F70*L160</f>
        <v>82284.64894198085</v>
      </c>
      <c r="P70" s="83">
        <f t="shared" si="11"/>
        <v>486319.2853507792</v>
      </c>
      <c r="Q70" s="64">
        <f t="shared" si="12"/>
        <v>5610.652191853795</v>
      </c>
      <c r="R70" s="65">
        <f t="shared" si="13"/>
        <v>74.90428687233992</v>
      </c>
      <c r="S70" s="81"/>
      <c r="T70" s="81"/>
      <c r="U70" s="81"/>
      <c r="V70" s="81"/>
      <c r="W70" s="77"/>
      <c r="X70" s="77"/>
      <c r="Y70" s="77"/>
      <c r="Z70" s="77"/>
      <c r="AA70" s="77"/>
      <c r="AB70" s="77"/>
      <c r="AC70" s="92"/>
      <c r="AD70" s="92"/>
      <c r="AE70" s="92"/>
      <c r="AF70" s="92"/>
      <c r="AG70" s="92"/>
      <c r="AH70" s="92"/>
      <c r="AJ70" s="20">
        <f>ABS(L70)</f>
        <v>74.90428687233992</v>
      </c>
      <c r="AK70" s="89">
        <f>ABS(F70)</f>
        <v>697.3659622829173</v>
      </c>
      <c r="AL70" s="99">
        <f t="shared" si="15"/>
        <v>2</v>
      </c>
      <c r="AM70" s="20">
        <f t="shared" si="16"/>
        <v>-1765.9506364654765</v>
      </c>
      <c r="AN70" s="20">
        <f t="shared" si="17"/>
        <v>-3085.3095305459387</v>
      </c>
    </row>
    <row r="71" spans="1:40" ht="13.5" customHeight="1">
      <c r="A71" s="97">
        <v>71</v>
      </c>
      <c r="B71" s="99">
        <v>3</v>
      </c>
      <c r="C71" s="127">
        <f t="shared" si="18"/>
        <v>858.3428991176622</v>
      </c>
      <c r="D71" s="127">
        <f>$B$65*SIN($C$65*(B71+$D$65)/180*PI())</f>
        <v>109.80762113533159</v>
      </c>
      <c r="E71" s="127">
        <f>$B$66*SIN($C$66*(B71+$D$66)/180*PI())</f>
        <v>76.02132218502011</v>
      </c>
      <c r="F71" s="127">
        <f>C71+D71+E71</f>
        <v>1044.171842438014</v>
      </c>
      <c r="G71" s="99">
        <f>L71*$M$66</f>
        <v>-1425.5001916799092</v>
      </c>
      <c r="H71" s="99">
        <f t="shared" si="14"/>
        <v>3</v>
      </c>
      <c r="I71" s="63">
        <f t="shared" si="5"/>
        <v>-59.753974611626894</v>
      </c>
      <c r="J71" s="63">
        <f>$H$65*SIN($I$65*(H71+$J$65)/180*PI())</f>
        <v>-7.071067811865475</v>
      </c>
      <c r="K71" s="63">
        <f>$H$66*SIN($I$66*(H71+$J$66)/180*PI())</f>
        <v>-4.4499671605031</v>
      </c>
      <c r="L71" s="63">
        <f>I71+J71+K71</f>
        <v>-71.27500958399546</v>
      </c>
      <c r="M71" s="99">
        <f>I71*$M$66</f>
        <v>-1195.0794922325379</v>
      </c>
      <c r="N71" s="81">
        <f>F71*L71</f>
        <v>-74423.35807710764</v>
      </c>
      <c r="O71" s="82">
        <f t="shared" si="19"/>
        <v>124395.40594992117</v>
      </c>
      <c r="P71" s="83">
        <f>F71^2</f>
        <v>1090294.8365403968</v>
      </c>
      <c r="Q71" s="64">
        <f>L71^2</f>
        <v>5080.126991198644</v>
      </c>
      <c r="R71" s="65">
        <f>ABS(L71)</f>
        <v>71.27500958399546</v>
      </c>
      <c r="S71" s="81"/>
      <c r="T71" s="81"/>
      <c r="U71" s="81"/>
      <c r="V71" s="81"/>
      <c r="W71" s="77"/>
      <c r="X71" s="77"/>
      <c r="Y71" s="77"/>
      <c r="Z71" s="77"/>
      <c r="AA71" s="77"/>
      <c r="AB71" s="77"/>
      <c r="AC71" s="92"/>
      <c r="AD71" s="92"/>
      <c r="AE71" s="92"/>
      <c r="AF71" s="92"/>
      <c r="AG71" s="92"/>
      <c r="AH71" s="92"/>
      <c r="AJ71" s="20">
        <f aca="true" t="shared" si="20" ref="AJ71:AJ134">ABS(L71)</f>
        <v>71.27500958399546</v>
      </c>
      <c r="AK71" s="89">
        <f aca="true" t="shared" si="21" ref="AK71:AK134">ABS(F71)</f>
        <v>1044.171842438014</v>
      </c>
      <c r="AL71" s="99">
        <f t="shared" si="15"/>
        <v>3</v>
      </c>
      <c r="AM71" s="20">
        <f t="shared" si="16"/>
        <v>-2564.469990097351</v>
      </c>
      <c r="AN71" s="20">
        <f t="shared" si="17"/>
        <v>-2987.6987305813445</v>
      </c>
    </row>
    <row r="72" spans="1:40" ht="13.5" customHeight="1">
      <c r="A72" s="97">
        <v>72</v>
      </c>
      <c r="B72" s="99">
        <v>4</v>
      </c>
      <c r="C72" s="127">
        <f t="shared" si="18"/>
        <v>1144.050442640574</v>
      </c>
      <c r="D72" s="127">
        <f t="shared" si="1"/>
        <v>145.10685758878515</v>
      </c>
      <c r="E72" s="127">
        <f t="shared" si="2"/>
        <v>99.58995768604483</v>
      </c>
      <c r="F72" s="127">
        <f t="shared" si="3"/>
        <v>1388.7472579154037</v>
      </c>
      <c r="G72" s="99">
        <f t="shared" si="4"/>
        <v>-1350.1475359925557</v>
      </c>
      <c r="H72" s="99">
        <f t="shared" si="14"/>
        <v>4</v>
      </c>
      <c r="I72" s="63">
        <f t="shared" si="5"/>
        <v>-57.78355697281855</v>
      </c>
      <c r="J72" s="63">
        <f t="shared" si="6"/>
        <v>-5.976724774602396</v>
      </c>
      <c r="K72" s="63">
        <f t="shared" si="7"/>
        <v>-3.747095052206851</v>
      </c>
      <c r="L72" s="63">
        <f t="shared" si="8"/>
        <v>-67.50737679962779</v>
      </c>
      <c r="M72" s="99">
        <f t="shared" si="9"/>
        <v>-1155.671139456371</v>
      </c>
      <c r="N72" s="81">
        <f t="shared" si="10"/>
        <v>-93750.68441954504</v>
      </c>
      <c r="O72" s="82">
        <f t="shared" si="19"/>
        <v>166965.1082325429</v>
      </c>
      <c r="P72" s="83">
        <f t="shared" si="11"/>
        <v>1928618.9463675527</v>
      </c>
      <c r="Q72" s="64">
        <f t="shared" si="12"/>
        <v>4557.245922366925</v>
      </c>
      <c r="R72" s="65">
        <f t="shared" si="13"/>
        <v>67.50737679962779</v>
      </c>
      <c r="S72" s="81"/>
      <c r="T72" s="81"/>
      <c r="U72" s="81"/>
      <c r="V72" s="81"/>
      <c r="W72" s="77"/>
      <c r="X72" s="77"/>
      <c r="Y72" s="77"/>
      <c r="Z72" s="77"/>
      <c r="AA72" s="77"/>
      <c r="AB72" s="77"/>
      <c r="AC72" s="92"/>
      <c r="AD72" s="92"/>
      <c r="AE72" s="92"/>
      <c r="AF72" s="92"/>
      <c r="AG72" s="92"/>
      <c r="AH72" s="92"/>
      <c r="AJ72" s="20">
        <f t="shared" si="20"/>
        <v>67.50737679962779</v>
      </c>
      <c r="AK72" s="89">
        <f t="shared" si="21"/>
        <v>1388.7472579154037</v>
      </c>
      <c r="AL72" s="99">
        <f t="shared" si="15"/>
        <v>4</v>
      </c>
      <c r="AM72" s="20">
        <f t="shared" si="16"/>
        <v>-3305.3651966049943</v>
      </c>
      <c r="AN72" s="20">
        <f t="shared" si="17"/>
        <v>-2889.1778486409276</v>
      </c>
    </row>
    <row r="73" spans="1:40" ht="13.5" customHeight="1">
      <c r="A73" s="97">
        <v>73</v>
      </c>
      <c r="B73" s="99">
        <v>5</v>
      </c>
      <c r="C73" s="127">
        <f t="shared" si="18"/>
        <v>1429.4094973159918</v>
      </c>
      <c r="D73" s="127">
        <f>$B$65*SIN($C$65*(B73+$D$65)/180*PI())</f>
        <v>179.3017432380719</v>
      </c>
      <c r="E73" s="127">
        <f>$B$66*SIN($C$66*(B73+$D$66)/180*PI())</f>
        <v>121.67393630179166</v>
      </c>
      <c r="F73" s="127">
        <f>C73+D73+E73</f>
        <v>1730.3851768558552</v>
      </c>
      <c r="G73" s="99">
        <f>L73*$M$66</f>
        <v>-1272.4159108611025</v>
      </c>
      <c r="H73" s="99">
        <f t="shared" si="14"/>
        <v>5</v>
      </c>
      <c r="I73" s="63">
        <f t="shared" si="5"/>
        <v>-55.795537902794415</v>
      </c>
      <c r="J73" s="63">
        <f>$H$65*SIN($I$65*(H73+$J$65)/180*PI())</f>
        <v>-4.836895252959505</v>
      </c>
      <c r="K73" s="63">
        <f>$H$66*SIN($I$66*(H73+$J$66)/180*PI())</f>
        <v>-2.988362387301198</v>
      </c>
      <c r="L73" s="63">
        <f>I73+J73+K73</f>
        <v>-63.620795543055124</v>
      </c>
      <c r="M73" s="99">
        <f>I73*$M$66</f>
        <v>-1115.9107580558882</v>
      </c>
      <c r="N73" s="81">
        <f>F73*L73</f>
        <v>-110088.48154747965</v>
      </c>
      <c r="O73" s="82">
        <f t="shared" si="19"/>
        <v>209858.5227763025</v>
      </c>
      <c r="P73" s="83">
        <f>F73^2</f>
        <v>2994232.860282469</v>
      </c>
      <c r="Q73" s="64">
        <f>L73^2</f>
        <v>4047.605625531223</v>
      </c>
      <c r="R73" s="65">
        <f>ABS(L73)</f>
        <v>63.620795543055124</v>
      </c>
      <c r="S73" s="81"/>
      <c r="T73" s="81"/>
      <c r="U73" s="81"/>
      <c r="V73" s="81"/>
      <c r="W73" s="77"/>
      <c r="X73" s="77"/>
      <c r="Y73" s="77"/>
      <c r="Z73" s="77"/>
      <c r="AA73" s="77"/>
      <c r="AB73" s="77"/>
      <c r="AC73" s="92"/>
      <c r="AD73" s="92"/>
      <c r="AE73" s="92"/>
      <c r="AF73" s="92"/>
      <c r="AG73" s="92"/>
      <c r="AH73" s="92"/>
      <c r="AJ73" s="20">
        <f t="shared" si="20"/>
        <v>63.620795543055124</v>
      </c>
      <c r="AK73" s="89">
        <f t="shared" si="21"/>
        <v>1730.3851768558552</v>
      </c>
      <c r="AL73" s="99">
        <f t="shared" si="15"/>
        <v>5</v>
      </c>
      <c r="AM73" s="20">
        <f t="shared" si="16"/>
        <v>-3987.7335893054365</v>
      </c>
      <c r="AN73" s="20">
        <f t="shared" si="17"/>
        <v>-2789.7768951397206</v>
      </c>
    </row>
    <row r="74" spans="1:40" ht="13.5" customHeight="1">
      <c r="A74" s="97">
        <v>74</v>
      </c>
      <c r="B74" s="99">
        <v>6</v>
      </c>
      <c r="C74" s="127">
        <f t="shared" si="18"/>
        <v>1714.3331400115262</v>
      </c>
      <c r="D74" s="127">
        <f t="shared" si="1"/>
        <v>212.13203435596424</v>
      </c>
      <c r="E74" s="127">
        <f t="shared" si="2"/>
        <v>141.94403677674453</v>
      </c>
      <c r="F74" s="127">
        <f t="shared" si="3"/>
        <v>2068.409211144235</v>
      </c>
      <c r="G74" s="99">
        <f t="shared" si="4"/>
        <v>-1192.7171426302014</v>
      </c>
      <c r="H74" s="99">
        <f t="shared" si="14"/>
        <v>6</v>
      </c>
      <c r="I74" s="63">
        <f t="shared" si="5"/>
        <v>-53.790522971421574</v>
      </c>
      <c r="J74" s="63">
        <f t="shared" si="6"/>
        <v>-3.6602540378443864</v>
      </c>
      <c r="K74" s="63">
        <f t="shared" si="7"/>
        <v>-2.185080122244105</v>
      </c>
      <c r="L74" s="63">
        <f t="shared" si="8"/>
        <v>-59.635857131510065</v>
      </c>
      <c r="M74" s="99">
        <f t="shared" si="9"/>
        <v>-1075.8104594284314</v>
      </c>
      <c r="N74" s="81">
        <f t="shared" si="10"/>
        <v>-123351.35620529704</v>
      </c>
      <c r="O74" s="82">
        <f t="shared" si="19"/>
        <v>252944.55797183438</v>
      </c>
      <c r="P74" s="83">
        <f t="shared" si="11"/>
        <v>4278316.664746317</v>
      </c>
      <c r="Q74" s="64">
        <f t="shared" si="12"/>
        <v>3556.43545580988</v>
      </c>
      <c r="R74" s="65">
        <f t="shared" si="13"/>
        <v>59.635857131510065</v>
      </c>
      <c r="S74" s="81"/>
      <c r="T74" s="81"/>
      <c r="U74" s="81"/>
      <c r="V74" s="81"/>
      <c r="W74" s="77"/>
      <c r="X74" s="77"/>
      <c r="Y74" s="77"/>
      <c r="Z74" s="77"/>
      <c r="AA74" s="77"/>
      <c r="AB74" s="77"/>
      <c r="AC74" s="92"/>
      <c r="AD74" s="92"/>
      <c r="AE74" s="92"/>
      <c r="AF74" s="92"/>
      <c r="AG74" s="92"/>
      <c r="AH74" s="92"/>
      <c r="AJ74" s="20">
        <f t="shared" si="20"/>
        <v>59.635857131510065</v>
      </c>
      <c r="AK74" s="89">
        <f t="shared" si="21"/>
        <v>2068.409211144235</v>
      </c>
      <c r="AL74" s="99">
        <f t="shared" si="15"/>
        <v>6</v>
      </c>
      <c r="AM74" s="20">
        <f t="shared" si="16"/>
        <v>-4610.743807422964</v>
      </c>
      <c r="AN74" s="20">
        <f t="shared" si="17"/>
        <v>-2689.5261485710785</v>
      </c>
    </row>
    <row r="75" spans="1:40" ht="13.5" customHeight="1">
      <c r="A75" s="97">
        <v>75</v>
      </c>
      <c r="B75" s="99">
        <v>7</v>
      </c>
      <c r="C75" s="127">
        <f t="shared" si="18"/>
        <v>1998.7345802254954</v>
      </c>
      <c r="D75" s="127">
        <f>$B$65*SIN($C$65*(B75+$D$65)/180*PI())</f>
        <v>243.3478726035833</v>
      </c>
      <c r="E75" s="127">
        <f>$B$66*SIN($C$66*(B75+$D$66)/180*PI())</f>
        <v>160.09807860059243</v>
      </c>
      <c r="F75" s="127">
        <f>C75+D75+E75</f>
        <v>2402.180531429671</v>
      </c>
      <c r="G75" s="99">
        <f>L75*$M$66</f>
        <v>-1111.482047009441</v>
      </c>
      <c r="H75" s="99">
        <f t="shared" si="14"/>
        <v>7</v>
      </c>
      <c r="I75" s="63">
        <f t="shared" si="5"/>
        <v>-51.76912292567113</v>
      </c>
      <c r="J75" s="63">
        <f>$H$65*SIN($I$65*(H75+$J$65)/180*PI())</f>
        <v>-2.455756079379457</v>
      </c>
      <c r="K75" s="63">
        <f>$H$66*SIN($I$66*(H75+$J$66)/180*PI())</f>
        <v>-1.3492233454214742</v>
      </c>
      <c r="L75" s="63">
        <f>I75+J75+K75</f>
        <v>-55.57410235047205</v>
      </c>
      <c r="M75" s="99">
        <f>I75*$M$66</f>
        <v>-1035.3824585134225</v>
      </c>
      <c r="N75" s="81">
        <f>F75*L75</f>
        <v>-133499.02671798388</v>
      </c>
      <c r="O75" s="82">
        <f t="shared" si="19"/>
        <v>296096.34259311185</v>
      </c>
      <c r="P75" s="83">
        <f>F75^2</f>
        <v>5770471.305579738</v>
      </c>
      <c r="Q75" s="64">
        <f>L75^2</f>
        <v>3088.4808520607435</v>
      </c>
      <c r="R75" s="65">
        <f>ABS(L75)</f>
        <v>55.57410235047205</v>
      </c>
      <c r="S75" s="81"/>
      <c r="T75" s="81"/>
      <c r="U75" s="81"/>
      <c r="V75" s="81"/>
      <c r="W75" s="77"/>
      <c r="X75" s="77"/>
      <c r="Y75" s="77"/>
      <c r="Z75" s="77"/>
      <c r="AA75" s="77"/>
      <c r="AB75" s="77"/>
      <c r="AC75" s="92"/>
      <c r="AD75" s="92"/>
      <c r="AE75" s="92"/>
      <c r="AF75" s="92"/>
      <c r="AG75" s="92"/>
      <c r="AH75" s="92"/>
      <c r="AJ75" s="20">
        <f t="shared" si="20"/>
        <v>55.57410235047205</v>
      </c>
      <c r="AK75" s="89">
        <f t="shared" si="21"/>
        <v>2402.180531429671</v>
      </c>
      <c r="AL75" s="99">
        <f t="shared" si="15"/>
        <v>7</v>
      </c>
      <c r="AM75" s="20">
        <f t="shared" si="16"/>
        <v>-5173.636808974168</v>
      </c>
      <c r="AN75" s="20">
        <f t="shared" si="17"/>
        <v>-2588.4561462835563</v>
      </c>
    </row>
    <row r="76" spans="1:40" ht="13.5" customHeight="1">
      <c r="A76" s="97">
        <v>76</v>
      </c>
      <c r="B76" s="99">
        <v>8</v>
      </c>
      <c r="C76" s="127">
        <f t="shared" si="18"/>
        <v>2282.527186524151</v>
      </c>
      <c r="D76" s="127">
        <f t="shared" si="1"/>
        <v>272.7116866032262</v>
      </c>
      <c r="E76" s="127">
        <f t="shared" si="2"/>
        <v>175.86542682363134</v>
      </c>
      <c r="F76" s="127">
        <f t="shared" si="3"/>
        <v>2731.1042999510087</v>
      </c>
      <c r="G76" s="99">
        <f t="shared" si="4"/>
        <v>-1029.15549188129</v>
      </c>
      <c r="H76" s="99">
        <f t="shared" si="14"/>
        <v>8</v>
      </c>
      <c r="I76" s="63">
        <f t="shared" si="5"/>
        <v>-49.73195350357878</v>
      </c>
      <c r="J76" s="63">
        <f t="shared" si="6"/>
        <v>-1.232568334324387</v>
      </c>
      <c r="K76" s="63">
        <f t="shared" si="7"/>
        <v>-0.4932527561613234</v>
      </c>
      <c r="L76" s="63">
        <f t="shared" si="8"/>
        <v>-51.45777459406449</v>
      </c>
      <c r="M76" s="99">
        <f t="shared" si="9"/>
        <v>-994.6390700715756</v>
      </c>
      <c r="N76" s="81">
        <f t="shared" si="10"/>
        <v>-140536.5494597593</v>
      </c>
      <c r="O76" s="82">
        <f t="shared" si="19"/>
        <v>339191.18580983113</v>
      </c>
      <c r="P76" s="83">
        <f t="shared" si="11"/>
        <v>7458930.697210889</v>
      </c>
      <c r="Q76" s="64">
        <f t="shared" si="12"/>
        <v>2647.9025661735486</v>
      </c>
      <c r="R76" s="65">
        <f t="shared" si="13"/>
        <v>51.45777459406449</v>
      </c>
      <c r="S76" s="81"/>
      <c r="T76" s="81"/>
      <c r="U76" s="81"/>
      <c r="V76" s="81"/>
      <c r="W76" s="77"/>
      <c r="X76" s="77"/>
      <c r="Y76" s="77"/>
      <c r="Z76" s="77"/>
      <c r="AA76" s="77"/>
      <c r="AB76" s="77"/>
      <c r="AC76" s="92"/>
      <c r="AD76" s="92"/>
      <c r="AE76" s="92"/>
      <c r="AF76" s="92"/>
      <c r="AG76" s="92"/>
      <c r="AH76" s="92"/>
      <c r="AJ76" s="20">
        <f t="shared" si="20"/>
        <v>51.45777459406449</v>
      </c>
      <c r="AK76" s="89">
        <f t="shared" si="21"/>
        <v>2731.1042999510087</v>
      </c>
      <c r="AL76" s="99">
        <f t="shared" si="15"/>
        <v>8</v>
      </c>
      <c r="AM76" s="20">
        <f t="shared" si="16"/>
        <v>-5675.726795543679</v>
      </c>
      <c r="AN76" s="20">
        <f t="shared" si="17"/>
        <v>-2486.597675178939</v>
      </c>
    </row>
    <row r="77" spans="1:40" ht="13.5" customHeight="1">
      <c r="A77" s="97">
        <v>77</v>
      </c>
      <c r="B77" s="99">
        <v>9</v>
      </c>
      <c r="C77" s="127">
        <f t="shared" si="18"/>
        <v>2565.6245129304543</v>
      </c>
      <c r="D77" s="127">
        <f>$B$65*SIN($C$65*(B77+$D$65)/180*PI())</f>
        <v>300</v>
      </c>
      <c r="E77" s="127">
        <f>$B$66*SIN($C$66*(B77+$D$66)/180*PI())</f>
        <v>189.01102660051515</v>
      </c>
      <c r="F77" s="127">
        <f>C77+D77+E77</f>
        <v>3054.6355395309693</v>
      </c>
      <c r="G77" s="99">
        <f>L77*$M$66</f>
        <v>-946.1912830218462</v>
      </c>
      <c r="H77" s="99">
        <f t="shared" si="14"/>
        <v>9</v>
      </c>
      <c r="I77" s="63">
        <f t="shared" si="5"/>
        <v>-47.67963524668499</v>
      </c>
      <c r="J77" s="63">
        <f>$H$65*SIN($I$65*(H77+$J$65)/180*PI())</f>
        <v>0</v>
      </c>
      <c r="K77" s="63">
        <f>$H$66*SIN($I$66*(H77+$J$66)/180*PI())</f>
        <v>0.3700710955926803</v>
      </c>
      <c r="L77" s="63">
        <f>I77+J77+K77</f>
        <v>-47.30956415109231</v>
      </c>
      <c r="M77" s="99">
        <f>I77*$M$66</f>
        <v>-953.5927049336998</v>
      </c>
      <c r="N77" s="81">
        <f>F77*L77</f>
        <v>-144513.47601564685</v>
      </c>
      <c r="O77" s="82">
        <f t="shared" si="19"/>
        <v>382110.45925623353</v>
      </c>
      <c r="P77" s="83">
        <f>F77^2</f>
        <v>9330798.279365655</v>
      </c>
      <c r="Q77" s="64">
        <f>L77^2</f>
        <v>2238.1948601663184</v>
      </c>
      <c r="R77" s="65">
        <f>ABS(L77)</f>
        <v>47.30956415109231</v>
      </c>
      <c r="S77" s="81"/>
      <c r="T77" s="81"/>
      <c r="U77" s="81"/>
      <c r="V77" s="81"/>
      <c r="W77" s="77"/>
      <c r="X77" s="77"/>
      <c r="Y77" s="77"/>
      <c r="Z77" s="77"/>
      <c r="AA77" s="77"/>
      <c r="AB77" s="77"/>
      <c r="AC77" s="92"/>
      <c r="AD77" s="92"/>
      <c r="AE77" s="92"/>
      <c r="AF77" s="92"/>
      <c r="AG77" s="92"/>
      <c r="AH77" s="92"/>
      <c r="AJ77" s="20">
        <f t="shared" si="20"/>
        <v>47.30956415109231</v>
      </c>
      <c r="AK77" s="89">
        <f t="shared" si="21"/>
        <v>3054.6355395309693</v>
      </c>
      <c r="AL77" s="99">
        <f t="shared" si="15"/>
        <v>9</v>
      </c>
      <c r="AM77" s="20">
        <f t="shared" si="16"/>
        <v>-6116.402047823895</v>
      </c>
      <c r="AN77" s="20">
        <f t="shared" si="17"/>
        <v>-2383.981762334249</v>
      </c>
    </row>
    <row r="78" spans="1:40" ht="13.5" customHeight="1">
      <c r="A78" s="97">
        <v>78</v>
      </c>
      <c r="B78" s="99">
        <v>10</v>
      </c>
      <c r="C78" s="127">
        <f t="shared" si="18"/>
        <v>2847.940325256356</v>
      </c>
      <c r="D78" s="127">
        <f t="shared" si="1"/>
        <v>325.0051322518211</v>
      </c>
      <c r="E78" s="127">
        <f t="shared" si="2"/>
        <v>199.33890731660242</v>
      </c>
      <c r="F78" s="127">
        <f t="shared" si="3"/>
        <v>3372.2843648247795</v>
      </c>
      <c r="G78" s="99">
        <f t="shared" si="4"/>
        <v>-863.046938739959</v>
      </c>
      <c r="H78" s="99">
        <f t="shared" si="14"/>
        <v>10</v>
      </c>
      <c r="I78" s="63">
        <f t="shared" si="5"/>
        <v>-45.61279331101206</v>
      </c>
      <c r="J78" s="63">
        <f t="shared" si="6"/>
        <v>1.232568334324387</v>
      </c>
      <c r="K78" s="63">
        <f t="shared" si="7"/>
        <v>1.2278780396897286</v>
      </c>
      <c r="L78" s="63">
        <f t="shared" si="8"/>
        <v>-43.15234693699795</v>
      </c>
      <c r="M78" s="99">
        <f t="shared" si="9"/>
        <v>-912.2558662202413</v>
      </c>
      <c r="N78" s="81">
        <f t="shared" si="10"/>
        <v>-145521.98488113267</v>
      </c>
      <c r="O78" s="82">
        <f t="shared" si="19"/>
        <v>424739.4423318187</v>
      </c>
      <c r="P78" s="83">
        <f t="shared" si="11"/>
        <v>11372301.837241666</v>
      </c>
      <c r="Q78" s="64">
        <f t="shared" si="12"/>
        <v>1862.1250461710365</v>
      </c>
      <c r="R78" s="65">
        <f t="shared" si="13"/>
        <v>43.15234693699795</v>
      </c>
      <c r="S78" s="81">
        <f>N78</f>
        <v>-145521.98488113267</v>
      </c>
      <c r="T78" s="81"/>
      <c r="U78" s="81"/>
      <c r="V78" s="81"/>
      <c r="W78" s="82">
        <f>O78</f>
        <v>424739.4423318187</v>
      </c>
      <c r="X78" s="82"/>
      <c r="Y78" s="82"/>
      <c r="Z78" s="82"/>
      <c r="AA78" s="83">
        <f>P78</f>
        <v>11372301.837241666</v>
      </c>
      <c r="AB78" s="83"/>
      <c r="AC78" s="102"/>
      <c r="AD78" s="102"/>
      <c r="AE78" s="104">
        <f>Q78</f>
        <v>1862.1250461710365</v>
      </c>
      <c r="AF78" s="104"/>
      <c r="AG78" s="104"/>
      <c r="AH78" s="104"/>
      <c r="AI78" s="56" t="s">
        <v>5</v>
      </c>
      <c r="AJ78" s="20">
        <f t="shared" si="20"/>
        <v>43.15234693699795</v>
      </c>
      <c r="AK78" s="89">
        <f t="shared" si="21"/>
        <v>3372.2843648247795</v>
      </c>
      <c r="AL78" s="99">
        <f t="shared" si="15"/>
        <v>10</v>
      </c>
      <c r="AM78" s="20">
        <f t="shared" si="16"/>
        <v>-6495.125670900732</v>
      </c>
      <c r="AN78" s="20">
        <f t="shared" si="17"/>
        <v>-2280.6396655506032</v>
      </c>
    </row>
    <row r="79" spans="1:40" ht="13.5" customHeight="1">
      <c r="A79" s="97">
        <v>79</v>
      </c>
      <c r="B79" s="99">
        <v>11</v>
      </c>
      <c r="C79" s="127">
        <f t="shared" si="18"/>
        <v>3129.3886273705675</v>
      </c>
      <c r="D79" s="127">
        <f>$B$65*SIN($C$65*(B79+$D$65)/180*PI())</f>
        <v>347.53677920374156</v>
      </c>
      <c r="E79" s="127">
        <f>$B$66*SIN($C$66*(B79+$D$66)/180*PI())</f>
        <v>206.69510405844466</v>
      </c>
      <c r="F79" s="127">
        <f>C79+D79+E79</f>
        <v>3683.6205106327534</v>
      </c>
      <c r="G79" s="99">
        <f>L79*$M$66</f>
        <v>-780.1784209378183</v>
      </c>
      <c r="H79" s="99">
        <f t="shared" si="14"/>
        <v>11</v>
      </c>
      <c r="I79" s="63">
        <f t="shared" si="5"/>
        <v>-43.53205727663555</v>
      </c>
      <c r="J79" s="63">
        <f>$H$65*SIN($I$65*(H79+$J$65)/180*PI())</f>
        <v>2.455756079379457</v>
      </c>
      <c r="K79" s="63">
        <f>$H$66*SIN($I$66*(H79+$J$66)/180*PI())</f>
        <v>2.0673801503651807</v>
      </c>
      <c r="L79" s="63">
        <f>I79+J79+K79</f>
        <v>-39.00892104689091</v>
      </c>
      <c r="M79" s="99">
        <f>I79*$M$66</f>
        <v>-870.641145532711</v>
      </c>
      <c r="N79" s="81">
        <f>F79*L79</f>
        <v>-143694.06166598105</v>
      </c>
      <c r="O79" s="82">
        <f t="shared" si="19"/>
        <v>466967.1698018857</v>
      </c>
      <c r="P79" s="83">
        <f>F79^2</f>
        <v>13569060.066354306</v>
      </c>
      <c r="Q79" s="64">
        <f>L79^2</f>
        <v>1521.6959212425688</v>
      </c>
      <c r="R79" s="65">
        <f>ABS(L79)</f>
        <v>39.00892104689091</v>
      </c>
      <c r="S79" s="81"/>
      <c r="T79" s="81"/>
      <c r="U79" s="81"/>
      <c r="V79" s="81"/>
      <c r="W79" s="77"/>
      <c r="X79" s="77"/>
      <c r="Y79" s="77"/>
      <c r="Z79" s="77"/>
      <c r="AA79" s="77"/>
      <c r="AB79" s="77"/>
      <c r="AC79" s="92"/>
      <c r="AD79" s="92"/>
      <c r="AE79" s="92"/>
      <c r="AF79" s="92"/>
      <c r="AG79" s="92"/>
      <c r="AH79" s="92"/>
      <c r="AJ79" s="20">
        <f t="shared" si="20"/>
        <v>39.00892104689091</v>
      </c>
      <c r="AK79" s="89">
        <f t="shared" si="21"/>
        <v>3683.6205106327534</v>
      </c>
      <c r="AL79" s="99">
        <f t="shared" si="15"/>
        <v>11</v>
      </c>
      <c r="AM79" s="20">
        <f t="shared" si="16"/>
        <v>-6811.436248377372</v>
      </c>
      <c r="AN79" s="20">
        <f t="shared" si="17"/>
        <v>-2176.6028638317775</v>
      </c>
    </row>
    <row r="80" spans="1:40" ht="13.5" customHeight="1">
      <c r="A80" s="97">
        <v>80</v>
      </c>
      <c r="B80" s="99">
        <v>12</v>
      </c>
      <c r="C80" s="127">
        <f t="shared" si="18"/>
        <v>3409.883687393813</v>
      </c>
      <c r="D80" s="127">
        <f t="shared" si="1"/>
        <v>367.4234614174767</v>
      </c>
      <c r="E80" s="127">
        <f t="shared" si="2"/>
        <v>210.96995287602124</v>
      </c>
      <c r="F80" s="127">
        <f t="shared" si="3"/>
        <v>3988.2771016873107</v>
      </c>
      <c r="G80" s="99">
        <f t="shared" si="4"/>
        <v>-698.0348906660834</v>
      </c>
      <c r="H80" s="99">
        <f t="shared" si="14"/>
        <v>12</v>
      </c>
      <c r="I80" s="63">
        <f t="shared" si="5"/>
        <v>-41.438060955908064</v>
      </c>
      <c r="J80" s="63">
        <f t="shared" si="6"/>
        <v>3.6602540378443864</v>
      </c>
      <c r="K80" s="63">
        <f t="shared" si="7"/>
        <v>2.876062384759507</v>
      </c>
      <c r="L80" s="63">
        <f t="shared" si="8"/>
        <v>-34.90174453330417</v>
      </c>
      <c r="M80" s="99">
        <f t="shared" si="9"/>
        <v>-828.7612191181613</v>
      </c>
      <c r="N80" s="81">
        <f t="shared" si="10"/>
        <v>-139197.8285311173</v>
      </c>
      <c r="O80" s="82">
        <f t="shared" si="19"/>
        <v>508686.3166277467</v>
      </c>
      <c r="P80" s="83">
        <f t="shared" si="11"/>
        <v>15906354.239843335</v>
      </c>
      <c r="Q80" s="64">
        <f t="shared" si="12"/>
        <v>1218.1317714680274</v>
      </c>
      <c r="R80" s="65">
        <f t="shared" si="13"/>
        <v>34.90174453330417</v>
      </c>
      <c r="S80" s="81"/>
      <c r="T80" s="81"/>
      <c r="U80" s="81"/>
      <c r="V80" s="81"/>
      <c r="W80" s="77"/>
      <c r="X80" s="77"/>
      <c r="Y80" s="77"/>
      <c r="Z80" s="77"/>
      <c r="AA80" s="77"/>
      <c r="AB80" s="77"/>
      <c r="AC80" s="92"/>
      <c r="AD80" s="92"/>
      <c r="AE80" s="92"/>
      <c r="AF80" s="92"/>
      <c r="AG80" s="92"/>
      <c r="AH80" s="92"/>
      <c r="AJ80" s="20">
        <f t="shared" si="20"/>
        <v>34.90174453330417</v>
      </c>
      <c r="AK80" s="89">
        <f t="shared" si="21"/>
        <v>3988.2771016873107</v>
      </c>
      <c r="AL80" s="99">
        <f t="shared" si="15"/>
        <v>12</v>
      </c>
      <c r="AM80" s="20">
        <f t="shared" si="16"/>
        <v>-7064.94840453907</v>
      </c>
      <c r="AN80" s="20">
        <f t="shared" si="17"/>
        <v>-2071.9030477954034</v>
      </c>
    </row>
    <row r="81" spans="1:40" ht="13.5" customHeight="1">
      <c r="A81" s="97">
        <v>81</v>
      </c>
      <c r="B81" s="99">
        <v>13</v>
      </c>
      <c r="C81" s="127">
        <f t="shared" si="18"/>
        <v>3689.340063813594</v>
      </c>
      <c r="D81" s="127">
        <f>$B$65*SIN($C$65*(B81+$D$65)/180*PI())</f>
        <v>384.51382923347313</v>
      </c>
      <c r="E81" s="127">
        <f>$B$66*SIN($C$66*(B81+$D$66)/180*PI())</f>
        <v>212.09972561964727</v>
      </c>
      <c r="F81" s="127">
        <f>C81+D81+E81</f>
        <v>4285.953618666715</v>
      </c>
      <c r="G81" s="99">
        <f>L81*$M$66</f>
        <v>-617.0535558810549</v>
      </c>
      <c r="H81" s="99">
        <f t="shared" si="14"/>
        <v>13</v>
      </c>
      <c r="I81" s="63">
        <f t="shared" si="5"/>
        <v>-39.331442200393894</v>
      </c>
      <c r="J81" s="63">
        <f>$H$65*SIN($I$65*(H81+$J$65)/180*PI())</f>
        <v>4.836895252959505</v>
      </c>
      <c r="K81" s="63">
        <f>$H$66*SIN($I$66*(H81+$J$66)/180*PI())</f>
        <v>3.6418691533816436</v>
      </c>
      <c r="L81" s="63">
        <f>I81+J81+K81</f>
        <v>-30.85267779405274</v>
      </c>
      <c r="M81" s="99">
        <f>I81*$M$66</f>
        <v>-786.6288440078779</v>
      </c>
      <c r="N81" s="81">
        <f>F81*L81</f>
        <v>-132233.14603697855</v>
      </c>
      <c r="O81" s="82">
        <f t="shared" si="19"/>
        <v>549793.1491235123</v>
      </c>
      <c r="P81" s="83">
        <f>F81^2</f>
        <v>18369398.421362307</v>
      </c>
      <c r="Q81" s="64">
        <f>L81^2</f>
        <v>951.8877270636351</v>
      </c>
      <c r="R81" s="65">
        <f>ABS(L81)</f>
        <v>30.85267779405274</v>
      </c>
      <c r="S81" s="81"/>
      <c r="T81" s="81"/>
      <c r="U81" s="81"/>
      <c r="V81" s="81"/>
      <c r="W81" s="77"/>
      <c r="X81" s="77"/>
      <c r="Y81" s="77"/>
      <c r="Z81" s="77"/>
      <c r="AA81" s="77"/>
      <c r="AB81" s="77"/>
      <c r="AC81" s="92"/>
      <c r="AD81" s="92"/>
      <c r="AE81" s="92"/>
      <c r="AF81" s="92"/>
      <c r="AG81" s="92"/>
      <c r="AH81" s="92"/>
      <c r="AJ81" s="20">
        <f t="shared" si="20"/>
        <v>30.85267779405274</v>
      </c>
      <c r="AK81" s="89">
        <f t="shared" si="21"/>
        <v>4285.953618666715</v>
      </c>
      <c r="AL81" s="99">
        <f t="shared" si="15"/>
        <v>13</v>
      </c>
      <c r="AM81" s="20">
        <f t="shared" si="16"/>
        <v>-7255.353273874095</v>
      </c>
      <c r="AN81" s="20">
        <f t="shared" si="17"/>
        <v>-1966.5721100196947</v>
      </c>
    </row>
    <row r="82" spans="1:40" ht="13.5" customHeight="1">
      <c r="A82" s="97">
        <v>82</v>
      </c>
      <c r="B82" s="99">
        <v>14</v>
      </c>
      <c r="C82" s="127">
        <f t="shared" si="18"/>
        <v>3967.672631510498</v>
      </c>
      <c r="D82" s="127">
        <f t="shared" si="1"/>
        <v>398.67781463320483</v>
      </c>
      <c r="E82" s="127">
        <f t="shared" si="2"/>
        <v>210.06757997990118</v>
      </c>
      <c r="F82" s="127">
        <f t="shared" si="3"/>
        <v>4576.418026123603</v>
      </c>
      <c r="G82" s="99">
        <f t="shared" si="4"/>
        <v>-537.6546778157997</v>
      </c>
      <c r="H82" s="99">
        <f t="shared" si="14"/>
        <v>14</v>
      </c>
      <c r="I82" s="63">
        <f t="shared" si="5"/>
        <v>-37.212842706573255</v>
      </c>
      <c r="J82" s="63">
        <f t="shared" si="6"/>
        <v>5.976724774602396</v>
      </c>
      <c r="K82" s="63">
        <f t="shared" si="7"/>
        <v>4.353384041180873</v>
      </c>
      <c r="L82" s="63">
        <f t="shared" si="8"/>
        <v>-26.882733890789986</v>
      </c>
      <c r="M82" s="99">
        <f t="shared" si="9"/>
        <v>-744.2568541314652</v>
      </c>
      <c r="N82" s="81">
        <f t="shared" si="10"/>
        <v>-123026.62796929521</v>
      </c>
      <c r="O82" s="82">
        <f t="shared" si="19"/>
        <v>590187.5644284213</v>
      </c>
      <c r="P82" s="83">
        <f t="shared" si="11"/>
        <v>20943601.949829057</v>
      </c>
      <c r="Q82" s="64">
        <f t="shared" si="12"/>
        <v>722.6813814430285</v>
      </c>
      <c r="R82" s="65">
        <f t="shared" si="13"/>
        <v>26.882733890789986</v>
      </c>
      <c r="S82" s="81"/>
      <c r="T82" s="81"/>
      <c r="U82" s="81"/>
      <c r="V82" s="81"/>
      <c r="W82" s="77"/>
      <c r="X82" s="77"/>
      <c r="Y82" s="77"/>
      <c r="Z82" s="77"/>
      <c r="AA82" s="77"/>
      <c r="AB82" s="77"/>
      <c r="AC82" s="92"/>
      <c r="AD82" s="92"/>
      <c r="AE82" s="92"/>
      <c r="AF82" s="92"/>
      <c r="AG82" s="92"/>
      <c r="AH82" s="92"/>
      <c r="AJ82" s="20">
        <f t="shared" si="20"/>
        <v>26.882733890789986</v>
      </c>
      <c r="AK82" s="89">
        <f t="shared" si="21"/>
        <v>4576.418026123603</v>
      </c>
      <c r="AL82" s="99">
        <f t="shared" si="15"/>
        <v>14</v>
      </c>
      <c r="AM82" s="20">
        <f t="shared" si="16"/>
        <v>-7382.418877378787</v>
      </c>
      <c r="AN82" s="20">
        <f t="shared" si="17"/>
        <v>-1860.6421353286628</v>
      </c>
    </row>
    <row r="83" spans="1:40" ht="13.5" customHeight="1">
      <c r="A83" s="97">
        <v>83</v>
      </c>
      <c r="B83" s="99">
        <v>15</v>
      </c>
      <c r="C83" s="127">
        <f t="shared" si="18"/>
        <v>4244.796607688135</v>
      </c>
      <c r="D83" s="127">
        <f>$B$65*SIN($C$65*(B83+$D$65)/180*PI())</f>
        <v>409.8076211353316</v>
      </c>
      <c r="E83" s="127">
        <f>$B$66*SIN($C$66*(B83+$D$66)/180*PI())</f>
        <v>204.9038105676658</v>
      </c>
      <c r="F83" s="127">
        <f>C83+D83+E83</f>
        <v>4859.508039391132</v>
      </c>
      <c r="G83" s="99">
        <f>L83*$M$66</f>
        <v>-460.23680017019626</v>
      </c>
      <c r="H83" s="99">
        <f t="shared" si="14"/>
        <v>15</v>
      </c>
      <c r="I83" s="63">
        <f t="shared" si="5"/>
        <v>-35.08290782037529</v>
      </c>
      <c r="J83" s="63">
        <f>$H$65*SIN($I$65*(H83+$J$65)/180*PI())</f>
        <v>7.071067811865475</v>
      </c>
      <c r="K83" s="63">
        <f>$H$66*SIN($I$66*(H83+$J$66)/180*PI())</f>
        <v>5</v>
      </c>
      <c r="L83" s="63">
        <f>I83+J83+K83</f>
        <v>-23.011840008509814</v>
      </c>
      <c r="M83" s="99">
        <f>I83*$M$66</f>
        <v>-701.6581564075058</v>
      </c>
      <c r="N83" s="81">
        <f>F83*L83</f>
        <v>-111826.22152253594</v>
      </c>
      <c r="O83" s="82">
        <f t="shared" si="19"/>
        <v>629773.2323777035</v>
      </c>
      <c r="P83" s="83">
        <f>F83^2</f>
        <v>23614818.384907044</v>
      </c>
      <c r="Q83" s="64">
        <f>L83^2</f>
        <v>529.5447805772529</v>
      </c>
      <c r="R83" s="65">
        <f>ABS(L83)</f>
        <v>23.011840008509814</v>
      </c>
      <c r="S83" s="81"/>
      <c r="T83" s="81"/>
      <c r="U83" s="81"/>
      <c r="V83" s="81"/>
      <c r="W83" s="77"/>
      <c r="X83" s="77"/>
      <c r="Y83" s="77"/>
      <c r="Z83" s="77"/>
      <c r="AA83" s="77"/>
      <c r="AB83" s="77"/>
      <c r="AC83" s="92"/>
      <c r="AD83" s="92"/>
      <c r="AE83" s="92"/>
      <c r="AF83" s="92"/>
      <c r="AG83" s="92"/>
      <c r="AH83" s="92"/>
      <c r="AJ83" s="20">
        <f t="shared" si="20"/>
        <v>23.011840008509814</v>
      </c>
      <c r="AK83" s="89">
        <f t="shared" si="21"/>
        <v>4859.508039391132</v>
      </c>
      <c r="AL83" s="99">
        <f t="shared" si="15"/>
        <v>15</v>
      </c>
      <c r="AM83" s="20">
        <f t="shared" si="16"/>
        <v>-7445.9904051882295</v>
      </c>
      <c r="AN83" s="20">
        <f t="shared" si="17"/>
        <v>-1754.1453910187645</v>
      </c>
    </row>
    <row r="84" spans="1:40" ht="13.5" customHeight="1">
      <c r="A84" s="97">
        <v>84</v>
      </c>
      <c r="B84" s="99">
        <v>16</v>
      </c>
      <c r="C84" s="127">
        <f t="shared" si="18"/>
        <v>4520.627577698802</v>
      </c>
      <c r="D84" s="127">
        <f t="shared" si="1"/>
        <v>417.81854419201136</v>
      </c>
      <c r="E84" s="127">
        <f t="shared" si="2"/>
        <v>196.68539729125712</v>
      </c>
      <c r="F84" s="127">
        <f t="shared" si="3"/>
        <v>5135.13151918207</v>
      </c>
      <c r="G84" s="99">
        <f t="shared" si="4"/>
        <v>-385.172262238287</v>
      </c>
      <c r="H84" s="99">
        <f t="shared" si="14"/>
        <v>16</v>
      </c>
      <c r="I84" s="63">
        <f t="shared" si="5"/>
        <v>-32.94228634059947</v>
      </c>
      <c r="J84" s="63">
        <f t="shared" si="6"/>
        <v>8.111595753452777</v>
      </c>
      <c r="K84" s="63">
        <f t="shared" si="7"/>
        <v>5.572077475232347</v>
      </c>
      <c r="L84" s="63">
        <f t="shared" si="8"/>
        <v>-19.25861311191435</v>
      </c>
      <c r="M84" s="99">
        <f t="shared" si="9"/>
        <v>-658.8457268119895</v>
      </c>
      <c r="N84" s="81">
        <f t="shared" si="10"/>
        <v>-98895.51120672448</v>
      </c>
      <c r="O84" s="82">
        <f t="shared" si="19"/>
        <v>668457.8456550861</v>
      </c>
      <c r="P84" s="83">
        <f t="shared" si="11"/>
        <v>26369575.71929716</v>
      </c>
      <c r="Q84" s="64">
        <f t="shared" si="12"/>
        <v>370.89417899439934</v>
      </c>
      <c r="R84" s="65">
        <f t="shared" si="13"/>
        <v>19.25861311191435</v>
      </c>
      <c r="S84" s="81"/>
      <c r="T84" s="81"/>
      <c r="U84" s="81"/>
      <c r="V84" s="81"/>
      <c r="W84" s="77"/>
      <c r="X84" s="77"/>
      <c r="Y84" s="77"/>
      <c r="Z84" s="77"/>
      <c r="AA84" s="77"/>
      <c r="AB84" s="77"/>
      <c r="AC84" s="92"/>
      <c r="AD84" s="92"/>
      <c r="AE84" s="92"/>
      <c r="AF84" s="92"/>
      <c r="AG84" s="92"/>
      <c r="AH84" s="92"/>
      <c r="AJ84" s="20">
        <f t="shared" si="20"/>
        <v>19.25861311191435</v>
      </c>
      <c r="AK84" s="89">
        <f t="shared" si="21"/>
        <v>5135.13151918207</v>
      </c>
      <c r="AL84" s="99">
        <f t="shared" si="15"/>
        <v>16</v>
      </c>
      <c r="AM84" s="20">
        <f t="shared" si="16"/>
        <v>-7445.990405188228</v>
      </c>
      <c r="AN84" s="20">
        <f t="shared" si="17"/>
        <v>-1647.1143170299736</v>
      </c>
    </row>
    <row r="85" spans="1:40" ht="13.5" customHeight="1">
      <c r="A85" s="97">
        <v>85</v>
      </c>
      <c r="B85" s="99">
        <v>17</v>
      </c>
      <c r="C85" s="127">
        <f t="shared" si="18"/>
        <v>4795.081520757</v>
      </c>
      <c r="D85" s="127">
        <f>$B$65*SIN($C$65*(B85+$D$65)/180*PI())</f>
        <v>422.64961584165525</v>
      </c>
      <c r="E85" s="127">
        <f>$B$66*SIN($C$66*(B85+$D$66)/180*PI())</f>
        <v>185.53485776329774</v>
      </c>
      <c r="F85" s="127">
        <f>C85+D85+E85</f>
        <v>5403.265994361953</v>
      </c>
      <c r="G85" s="99">
        <f>L85*$M$66</f>
        <v>-312.80305316932066</v>
      </c>
      <c r="H85" s="99">
        <f t="shared" si="14"/>
        <v>17</v>
      </c>
      <c r="I85" s="63">
        <f t="shared" si="5"/>
        <v>-30.79163032128523</v>
      </c>
      <c r="J85" s="63">
        <f>$H$65*SIN($I$65*(H85+$J$65)/180*PI())</f>
        <v>9.090389553440874</v>
      </c>
      <c r="K85" s="63">
        <f>$H$66*SIN($I$66*(H85+$J$66)/180*PI())</f>
        <v>6.06108810937832</v>
      </c>
      <c r="L85" s="63">
        <f>I85+J85+K85</f>
        <v>-15.640152658466032</v>
      </c>
      <c r="M85" s="99">
        <f>I85*$M$66</f>
        <v>-615.8326064257046</v>
      </c>
      <c r="N85" s="81">
        <f>F85*L85</f>
        <v>-84507.90500611921</v>
      </c>
      <c r="O85" s="82">
        <f t="shared" si="19"/>
        <v>706153.4761165931</v>
      </c>
      <c r="P85" s="83">
        <f>F85^2</f>
        <v>29195283.405828264</v>
      </c>
      <c r="Q85" s="64">
        <f>L85^2</f>
        <v>244.6143751801221</v>
      </c>
      <c r="R85" s="65">
        <f>ABS(L85)</f>
        <v>15.640152658466032</v>
      </c>
      <c r="S85" s="81"/>
      <c r="T85" s="81"/>
      <c r="U85" s="81"/>
      <c r="V85" s="81"/>
      <c r="W85" s="77"/>
      <c r="X85" s="77"/>
      <c r="Y85" s="77"/>
      <c r="Z85" s="77"/>
      <c r="AA85" s="77"/>
      <c r="AB85" s="77"/>
      <c r="AC85" s="92"/>
      <c r="AD85" s="92"/>
      <c r="AE85" s="92"/>
      <c r="AF85" s="92"/>
      <c r="AG85" s="92"/>
      <c r="AH85" s="92"/>
      <c r="AJ85" s="20">
        <f t="shared" si="20"/>
        <v>15.640152658466032</v>
      </c>
      <c r="AK85" s="89">
        <f t="shared" si="21"/>
        <v>5403.265994361953</v>
      </c>
      <c r="AL85" s="99">
        <f t="shared" si="15"/>
        <v>17</v>
      </c>
      <c r="AM85" s="20">
        <f t="shared" si="16"/>
        <v>-7382.418877378787</v>
      </c>
      <c r="AN85" s="20">
        <f t="shared" si="17"/>
        <v>-1539.5815160642615</v>
      </c>
    </row>
    <row r="86" spans="1:40" ht="13.5" customHeight="1">
      <c r="A86" s="97">
        <v>86</v>
      </c>
      <c r="B86" s="99">
        <v>18</v>
      </c>
      <c r="C86" s="127">
        <f t="shared" si="18"/>
        <v>5068.074835532978</v>
      </c>
      <c r="D86" s="127">
        <f t="shared" si="1"/>
        <v>424.26406871192853</v>
      </c>
      <c r="E86" s="127">
        <f t="shared" si="2"/>
        <v>171.6184208453053</v>
      </c>
      <c r="F86" s="127">
        <f t="shared" si="3"/>
        <v>5663.957325090211</v>
      </c>
      <c r="G86" s="99">
        <f t="shared" si="4"/>
        <v>-243.43705985754755</v>
      </c>
      <c r="H86" s="99">
        <f t="shared" si="14"/>
        <v>18</v>
      </c>
      <c r="I86" s="63">
        <f t="shared" si="5"/>
        <v>-28.631594873089888</v>
      </c>
      <c r="J86" s="63">
        <f t="shared" si="6"/>
        <v>10</v>
      </c>
      <c r="K86" s="63">
        <f t="shared" si="7"/>
        <v>6.45974188021251</v>
      </c>
      <c r="L86" s="63">
        <f t="shared" si="8"/>
        <v>-12.171852992877378</v>
      </c>
      <c r="M86" s="99">
        <f t="shared" si="9"/>
        <v>-572.6318974617977</v>
      </c>
      <c r="N86" s="81">
        <f t="shared" si="10"/>
        <v>-68940.85591892904</v>
      </c>
      <c r="O86" s="82">
        <f t="shared" si="19"/>
        <v>742777.0278545938</v>
      </c>
      <c r="P86" s="83">
        <f t="shared" si="11"/>
        <v>32080412.580443062</v>
      </c>
      <c r="Q86" s="64">
        <f t="shared" si="12"/>
        <v>148.15400528021797</v>
      </c>
      <c r="R86" s="65">
        <f t="shared" si="13"/>
        <v>12.171852992877378</v>
      </c>
      <c r="S86" s="81"/>
      <c r="T86" s="81"/>
      <c r="U86" s="81"/>
      <c r="V86" s="81"/>
      <c r="W86" s="77"/>
      <c r="X86" s="77"/>
      <c r="Y86" s="77"/>
      <c r="Z86" s="77"/>
      <c r="AA86" s="77"/>
      <c r="AB86" s="77"/>
      <c r="AC86" s="92"/>
      <c r="AD86" s="92"/>
      <c r="AE86" s="92"/>
      <c r="AF86" s="92"/>
      <c r="AG86" s="92"/>
      <c r="AH86" s="92"/>
      <c r="AJ86" s="20">
        <f t="shared" si="20"/>
        <v>12.171852992877378</v>
      </c>
      <c r="AK86" s="89">
        <f t="shared" si="21"/>
        <v>5663.957325090211</v>
      </c>
      <c r="AL86" s="99">
        <f t="shared" si="15"/>
        <v>18</v>
      </c>
      <c r="AM86" s="20">
        <f t="shared" si="16"/>
        <v>-7255.353273874095</v>
      </c>
      <c r="AN86" s="20">
        <f t="shared" si="17"/>
        <v>-1431.5797436544945</v>
      </c>
    </row>
    <row r="87" spans="1:40" ht="13.5" customHeight="1">
      <c r="A87" s="97">
        <v>87</v>
      </c>
      <c r="B87" s="99">
        <v>19</v>
      </c>
      <c r="C87" s="127">
        <f t="shared" si="18"/>
        <v>5339.524365618509</v>
      </c>
      <c r="D87" s="127">
        <f>$B$65*SIN($C$65*(B87+$D$65)/180*PI())</f>
        <v>422.64961584165525</v>
      </c>
      <c r="E87" s="127">
        <f>$B$66*SIN($C$66*(B87+$D$66)/180*PI())</f>
        <v>155.14354855823953</v>
      </c>
      <c r="F87" s="127">
        <f>C87+D87+E87</f>
        <v>5917.317530018404</v>
      </c>
      <c r="G87" s="99">
        <f>L87*$M$66</f>
        <v>-177.34475554235195</v>
      </c>
      <c r="H87" s="99">
        <f t="shared" si="14"/>
        <v>19</v>
      </c>
      <c r="I87" s="63">
        <f t="shared" si="5"/>
        <v>-26.462837963735723</v>
      </c>
      <c r="J87" s="63">
        <f>$H$65*SIN($I$65*(H87+$J$65)/180*PI())</f>
        <v>10.833504408394036</v>
      </c>
      <c r="K87" s="63">
        <f>$H$66*SIN($I$66*(H87+$J$66)/180*PI())</f>
        <v>6.762095778224088</v>
      </c>
      <c r="L87" s="63">
        <f>I87+J87+K87</f>
        <v>-8.867237777117598</v>
      </c>
      <c r="M87" s="99">
        <f>I87*$M$66</f>
        <v>-529.2567592747145</v>
      </c>
      <c r="N87" s="81">
        <f>F87*L87</f>
        <v>-52470.26154137939</v>
      </c>
      <c r="O87" s="82">
        <f t="shared" si="19"/>
        <v>778250.771327965</v>
      </c>
      <c r="P87" s="83">
        <f>F87^2</f>
        <v>35014646.7510631</v>
      </c>
      <c r="Q87" s="64">
        <f>L87^2</f>
        <v>78.62790579594144</v>
      </c>
      <c r="R87" s="65">
        <f>ABS(L87)</f>
        <v>8.867237777117598</v>
      </c>
      <c r="S87" s="81"/>
      <c r="T87" s="81"/>
      <c r="U87" s="81"/>
      <c r="V87" s="81"/>
      <c r="W87" s="77"/>
      <c r="X87" s="77"/>
      <c r="Y87" s="77"/>
      <c r="Z87" s="77"/>
      <c r="AA87" s="77"/>
      <c r="AB87" s="77"/>
      <c r="AC87" s="92"/>
      <c r="AD87" s="92"/>
      <c r="AE87" s="92"/>
      <c r="AF87" s="92"/>
      <c r="AG87" s="92"/>
      <c r="AH87" s="92"/>
      <c r="AJ87" s="20">
        <f t="shared" si="20"/>
        <v>8.867237777117598</v>
      </c>
      <c r="AK87" s="89">
        <f t="shared" si="21"/>
        <v>5917.317530018404</v>
      </c>
      <c r="AL87" s="99">
        <f t="shared" si="15"/>
        <v>19</v>
      </c>
      <c r="AM87" s="20">
        <f t="shared" si="16"/>
        <v>-7064.94840453907</v>
      </c>
      <c r="AN87" s="20">
        <f t="shared" si="17"/>
        <v>-1323.1418981867862</v>
      </c>
    </row>
    <row r="88" spans="1:40" ht="13.5" customHeight="1">
      <c r="A88" s="97">
        <v>88</v>
      </c>
      <c r="B88" s="99">
        <v>20</v>
      </c>
      <c r="C88" s="127">
        <f t="shared" si="18"/>
        <v>5609.347424857138</v>
      </c>
      <c r="D88" s="127">
        <f t="shared" si="1"/>
        <v>417.81854419201136</v>
      </c>
      <c r="E88" s="127">
        <f t="shared" si="2"/>
        <v>136.35584330161313</v>
      </c>
      <c r="F88" s="127">
        <f t="shared" si="3"/>
        <v>6163.521812350763</v>
      </c>
      <c r="G88" s="99">
        <f t="shared" si="4"/>
        <v>-114.75637015189925</v>
      </c>
      <c r="H88" s="99">
        <f t="shared" si="14"/>
        <v>20</v>
      </c>
      <c r="I88" s="63">
        <f t="shared" si="5"/>
        <v>-24.286020217586536</v>
      </c>
      <c r="J88" s="63">
        <f t="shared" si="6"/>
        <v>11.584559306791384</v>
      </c>
      <c r="K88" s="63">
        <f t="shared" si="7"/>
        <v>6.96364240320019</v>
      </c>
      <c r="L88" s="63">
        <f t="shared" si="8"/>
        <v>-5.737818507594962</v>
      </c>
      <c r="M88" s="99">
        <f t="shared" si="9"/>
        <v>-485.72040435173074</v>
      </c>
      <c r="N88" s="81">
        <f t="shared" si="10"/>
        <v>-35365.169526871454</v>
      </c>
      <c r="O88" s="82">
        <f t="shared" si="19"/>
        <v>812502.9380387968</v>
      </c>
      <c r="P88" s="83">
        <f t="shared" si="11"/>
        <v>37989001.131323636</v>
      </c>
      <c r="Q88" s="64">
        <f t="shared" si="12"/>
        <v>32.92256122609928</v>
      </c>
      <c r="R88" s="65">
        <f t="shared" si="13"/>
        <v>5.737818507594962</v>
      </c>
      <c r="S88" s="81">
        <f>N88</f>
        <v>-35365.169526871454</v>
      </c>
      <c r="T88" s="81">
        <f>N88</f>
        <v>-35365.169526871454</v>
      </c>
      <c r="U88" s="81"/>
      <c r="V88" s="81"/>
      <c r="W88" s="82">
        <f>O88</f>
        <v>812502.9380387968</v>
      </c>
      <c r="X88" s="82">
        <f>O88</f>
        <v>812502.9380387968</v>
      </c>
      <c r="Y88" s="82"/>
      <c r="Z88" s="82"/>
      <c r="AA88" s="83">
        <f>P88</f>
        <v>37989001.131323636</v>
      </c>
      <c r="AB88" s="83">
        <f>P88</f>
        <v>37989001.131323636</v>
      </c>
      <c r="AC88" s="102"/>
      <c r="AD88" s="102"/>
      <c r="AE88" s="104">
        <f>Q88</f>
        <v>32.92256122609928</v>
      </c>
      <c r="AF88" s="104">
        <f>Q88</f>
        <v>32.92256122609928</v>
      </c>
      <c r="AG88" s="104"/>
      <c r="AH88" s="104"/>
      <c r="AI88" s="56" t="s">
        <v>18</v>
      </c>
      <c r="AJ88" s="20">
        <f t="shared" si="20"/>
        <v>5.737818507594962</v>
      </c>
      <c r="AK88" s="89">
        <f t="shared" si="21"/>
        <v>6163.521812350763</v>
      </c>
      <c r="AL88" s="99">
        <f t="shared" si="15"/>
        <v>20</v>
      </c>
      <c r="AM88" s="20">
        <f t="shared" si="16"/>
        <v>-6811.436248377372</v>
      </c>
      <c r="AN88" s="20">
        <f t="shared" si="17"/>
        <v>-1214.301010879327</v>
      </c>
    </row>
    <row r="89" spans="1:40" ht="13.5" customHeight="1">
      <c r="A89" s="97">
        <v>89</v>
      </c>
      <c r="B89" s="99">
        <v>21</v>
      </c>
      <c r="C89" s="127">
        <f t="shared" si="18"/>
        <v>5877.461822531188</v>
      </c>
      <c r="D89" s="127">
        <f>$B$65*SIN($C$65*(B89+$D$65)/180*PI())</f>
        <v>409.8076211353316</v>
      </c>
      <c r="E89" s="127">
        <f>$B$66*SIN($C$66*(B89+$D$66)/180*PI())</f>
        <v>115.535386487407</v>
      </c>
      <c r="F89" s="127">
        <f>C89+D89+E89</f>
        <v>6402.804830153927</v>
      </c>
      <c r="G89" s="99">
        <f>L89*$M$66</f>
        <v>-55.859576826359145</v>
      </c>
      <c r="H89" s="99">
        <f t="shared" si="14"/>
        <v>21</v>
      </c>
      <c r="I89" s="63">
        <f t="shared" si="5"/>
        <v>-22.10180471441511</v>
      </c>
      <c r="J89" s="63">
        <f>$H$65*SIN($I$65*(H89+$J$65)/180*PI())</f>
        <v>12.24744871391589</v>
      </c>
      <c r="K89" s="63">
        <f>$H$66*SIN($I$66*(H89+$J$66)/180*PI())</f>
        <v>7.061377159181262</v>
      </c>
      <c r="L89" s="63">
        <f>I89+J89+K89</f>
        <v>-2.7929788413179573</v>
      </c>
      <c r="M89" s="99">
        <f>I89*$M$66</f>
        <v>-442.0360942883022</v>
      </c>
      <c r="N89" s="81">
        <f>F89*L89</f>
        <v>-17882.898415708332</v>
      </c>
      <c r="O89" s="82">
        <f t="shared" si="19"/>
        <v>845468.3520059446</v>
      </c>
      <c r="P89" s="83">
        <f>F89^2</f>
        <v>40995909.69304245</v>
      </c>
      <c r="Q89" s="64">
        <f>L89^2</f>
        <v>7.800730808049799</v>
      </c>
      <c r="R89" s="65">
        <f>ABS(L89)</f>
        <v>2.7929788413179573</v>
      </c>
      <c r="S89" s="81"/>
      <c r="T89" s="81"/>
      <c r="U89" s="81"/>
      <c r="V89" s="81"/>
      <c r="W89" s="77"/>
      <c r="X89" s="77"/>
      <c r="Y89" s="77"/>
      <c r="Z89" s="77"/>
      <c r="AA89" s="77"/>
      <c r="AB89" s="77"/>
      <c r="AC89" s="92"/>
      <c r="AD89" s="92"/>
      <c r="AE89" s="92"/>
      <c r="AF89" s="92"/>
      <c r="AG89" s="92"/>
      <c r="AH89" s="92"/>
      <c r="AJ89" s="20">
        <f t="shared" si="20"/>
        <v>2.7929788413179573</v>
      </c>
      <c r="AK89" s="89">
        <f t="shared" si="21"/>
        <v>6402.804830153927</v>
      </c>
      <c r="AL89" s="99">
        <f t="shared" si="15"/>
        <v>21</v>
      </c>
      <c r="AM89" s="20">
        <f t="shared" si="16"/>
        <v>-6495.125670900732</v>
      </c>
      <c r="AN89" s="20">
        <f t="shared" si="17"/>
        <v>-1105.0902357207556</v>
      </c>
    </row>
    <row r="90" spans="1:40" ht="13.5" customHeight="1">
      <c r="A90" s="97">
        <v>90</v>
      </c>
      <c r="B90" s="99">
        <v>22</v>
      </c>
      <c r="C90" s="127">
        <f t="shared" si="18"/>
        <v>6143.785888397842</v>
      </c>
      <c r="D90" s="127">
        <f t="shared" si="1"/>
        <v>398.67781463320483</v>
      </c>
      <c r="E90" s="127">
        <f t="shared" si="2"/>
        <v>92.99256317132408</v>
      </c>
      <c r="F90" s="127">
        <f t="shared" si="3"/>
        <v>6635.456266202371</v>
      </c>
      <c r="G90" s="99">
        <f t="shared" si="4"/>
        <v>-0.7977220048103995</v>
      </c>
      <c r="H90" s="99">
        <f t="shared" si="14"/>
        <v>22</v>
      </c>
      <c r="I90" s="63">
        <f t="shared" si="5"/>
        <v>-19.910856787422688</v>
      </c>
      <c r="J90" s="63">
        <f t="shared" si="6"/>
        <v>12.817127641115771</v>
      </c>
      <c r="K90" s="63">
        <f t="shared" si="7"/>
        <v>7.053843046066397</v>
      </c>
      <c r="L90" s="63">
        <f t="shared" si="8"/>
        <v>-0.03988610024051997</v>
      </c>
      <c r="M90" s="99">
        <f t="shared" si="9"/>
        <v>-398.21713574845376</v>
      </c>
      <c r="N90" s="81">
        <f t="shared" si="10"/>
        <v>-264.66247377533415</v>
      </c>
      <c r="O90" s="82">
        <f t="shared" si="19"/>
        <v>877089.0727752345</v>
      </c>
      <c r="P90" s="83">
        <f t="shared" si="11"/>
        <v>44029279.86068431</v>
      </c>
      <c r="Q90" s="64">
        <f t="shared" si="12"/>
        <v>0.0015909009923968074</v>
      </c>
      <c r="R90" s="65">
        <f t="shared" si="13"/>
        <v>0.03988610024051997</v>
      </c>
      <c r="S90" s="81"/>
      <c r="T90" s="81"/>
      <c r="U90" s="81"/>
      <c r="V90" s="81"/>
      <c r="W90" s="77"/>
      <c r="X90" s="77"/>
      <c r="Y90" s="77"/>
      <c r="Z90" s="77"/>
      <c r="AA90" s="77"/>
      <c r="AB90" s="77"/>
      <c r="AC90" s="92"/>
      <c r="AD90" s="92"/>
      <c r="AE90" s="92"/>
      <c r="AF90" s="92"/>
      <c r="AG90" s="92"/>
      <c r="AH90" s="92"/>
      <c r="AJ90" s="20">
        <f t="shared" si="20"/>
        <v>0.03988610024051997</v>
      </c>
      <c r="AK90" s="89">
        <f t="shared" si="21"/>
        <v>6635.456266202371</v>
      </c>
      <c r="AL90" s="99">
        <f t="shared" si="15"/>
        <v>22</v>
      </c>
      <c r="AM90" s="20">
        <f t="shared" si="16"/>
        <v>-6116.402047823896</v>
      </c>
      <c r="AN90" s="20">
        <f t="shared" si="17"/>
        <v>-995.5428393711344</v>
      </c>
    </row>
    <row r="91" spans="1:40" ht="13.5" customHeight="1">
      <c r="A91" s="97">
        <v>91</v>
      </c>
      <c r="B91" s="99">
        <v>23</v>
      </c>
      <c r="C91" s="127">
        <f t="shared" si="18"/>
        <v>6408.238497566701</v>
      </c>
      <c r="D91" s="127">
        <f>$B$65*SIN($C$65*(B91+$D$65)/180*PI())</f>
        <v>384.5138292334732</v>
      </c>
      <c r="E91" s="127">
        <f>$B$66*SIN($C$66*(B91+$D$66)/180*PI())</f>
        <v>69.06343492651342</v>
      </c>
      <c r="F91" s="127">
        <f>C91+D91+E91</f>
        <v>6861.815761726688</v>
      </c>
      <c r="G91" s="99">
        <f>L91*$M$66</f>
        <v>50.33138094660855</v>
      </c>
      <c r="H91" s="99">
        <f t="shared" si="14"/>
        <v>23</v>
      </c>
      <c r="I91" s="63">
        <f t="shared" si="5"/>
        <v>-17.71384382057201</v>
      </c>
      <c r="J91" s="63">
        <f>$H$65*SIN($I$65*(H91+$J$65)/180*PI())</f>
        <v>13.289260487773493</v>
      </c>
      <c r="K91" s="63">
        <f>$H$66*SIN($I$66*(H91+$J$66)/180*PI())</f>
        <v>6.941152380128943</v>
      </c>
      <c r="L91" s="63">
        <f>I91+J91+K91</f>
        <v>2.516569047330427</v>
      </c>
      <c r="M91" s="99">
        <f>I91*$M$66</f>
        <v>-354.2768764114402</v>
      </c>
      <c r="N91" s="81">
        <f>F91*L91</f>
        <v>17268.23315444544</v>
      </c>
      <c r="O91" s="82">
        <f t="shared" si="19"/>
        <v>907315.0249026016</v>
      </c>
      <c r="P91" s="83">
        <f>F91^2</f>
        <v>47084515.547880806</v>
      </c>
      <c r="Q91" s="64">
        <f>L91^2</f>
        <v>6.3331197699815736</v>
      </c>
      <c r="R91" s="65">
        <f>ABS(L91)</f>
        <v>2.516569047330427</v>
      </c>
      <c r="S91" s="81"/>
      <c r="T91" s="81"/>
      <c r="U91" s="81"/>
      <c r="V91" s="81"/>
      <c r="W91" s="77"/>
      <c r="X91" s="77"/>
      <c r="Y91" s="77"/>
      <c r="Z91" s="77"/>
      <c r="AA91" s="77"/>
      <c r="AB91" s="77"/>
      <c r="AC91" s="92"/>
      <c r="AD91" s="92"/>
      <c r="AE91" s="92"/>
      <c r="AF91" s="92"/>
      <c r="AG91" s="92"/>
      <c r="AH91" s="92"/>
      <c r="AJ91" s="20">
        <f t="shared" si="20"/>
        <v>2.516569047330427</v>
      </c>
      <c r="AK91" s="89">
        <f t="shared" si="21"/>
        <v>6861.815761726688</v>
      </c>
      <c r="AL91" s="99">
        <f t="shared" si="15"/>
        <v>23</v>
      </c>
      <c r="AM91" s="20">
        <f t="shared" si="16"/>
        <v>-5675.726795543678</v>
      </c>
      <c r="AN91" s="20">
        <f t="shared" si="17"/>
        <v>-885.6921910286005</v>
      </c>
    </row>
    <row r="92" spans="1:40" ht="13.5" customHeight="1">
      <c r="A92" s="97">
        <v>92</v>
      </c>
      <c r="B92" s="99">
        <v>24</v>
      </c>
      <c r="C92" s="127">
        <f t="shared" si="18"/>
        <v>6670.739095211201</v>
      </c>
      <c r="D92" s="127">
        <f t="shared" si="1"/>
        <v>367.42346141747674</v>
      </c>
      <c r="E92" s="127">
        <f t="shared" si="2"/>
        <v>44.10472993955954</v>
      </c>
      <c r="F92" s="127">
        <f t="shared" si="3"/>
        <v>7082.267286568237</v>
      </c>
      <c r="G92" s="99">
        <f t="shared" si="4"/>
        <v>97.47608224376462</v>
      </c>
      <c r="H92" s="99">
        <f t="shared" si="14"/>
        <v>24</v>
      </c>
      <c r="I92" s="63">
        <f t="shared" si="5"/>
        <v>-15.51143504529573</v>
      </c>
      <c r="J92" s="63">
        <f t="shared" si="6"/>
        <v>13.660254037844387</v>
      </c>
      <c r="K92" s="63">
        <f t="shared" si="7"/>
        <v>6.724985119639574</v>
      </c>
      <c r="L92" s="63">
        <f t="shared" si="8"/>
        <v>4.873804112188231</v>
      </c>
      <c r="M92" s="99">
        <f t="shared" si="9"/>
        <v>-310.2287009059146</v>
      </c>
      <c r="N92" s="81">
        <f t="shared" si="10"/>
        <v>34517.58342489246</v>
      </c>
      <c r="O92" s="82">
        <f t="shared" si="19"/>
        <v>936104.5906239451</v>
      </c>
      <c r="P92" s="83">
        <f t="shared" si="11"/>
        <v>50158509.91839462</v>
      </c>
      <c r="Q92" s="64">
        <f t="shared" si="12"/>
        <v>23.75396652398291</v>
      </c>
      <c r="R92" s="65">
        <f t="shared" si="13"/>
        <v>4.873804112188231</v>
      </c>
      <c r="S92" s="81"/>
      <c r="T92" s="81"/>
      <c r="U92" s="81"/>
      <c r="V92" s="81"/>
      <c r="W92" s="77"/>
      <c r="X92" s="77"/>
      <c r="Y92" s="77"/>
      <c r="Z92" s="77"/>
      <c r="AA92" s="77"/>
      <c r="AB92" s="77"/>
      <c r="AC92" s="92"/>
      <c r="AD92" s="92"/>
      <c r="AE92" s="92"/>
      <c r="AF92" s="92"/>
      <c r="AG92" s="92"/>
      <c r="AH92" s="92"/>
      <c r="AJ92" s="20">
        <f t="shared" si="20"/>
        <v>4.873804112188231</v>
      </c>
      <c r="AK92" s="89">
        <f t="shared" si="21"/>
        <v>7082.267286568237</v>
      </c>
      <c r="AL92" s="99">
        <f t="shared" si="15"/>
        <v>24</v>
      </c>
      <c r="AM92" s="20">
        <f t="shared" si="16"/>
        <v>-5173.636808974168</v>
      </c>
      <c r="AN92" s="20">
        <f t="shared" si="17"/>
        <v>-775.5717522647865</v>
      </c>
    </row>
    <row r="93" spans="1:40" ht="13.5" customHeight="1">
      <c r="A93" s="97">
        <v>93</v>
      </c>
      <c r="B93" s="99">
        <v>25</v>
      </c>
      <c r="C93" s="127">
        <f t="shared" si="18"/>
        <v>6931.2077211064</v>
      </c>
      <c r="D93" s="127">
        <f>$B$65*SIN($C$65*(B93+$D$65)/180*PI())</f>
        <v>347.5367792037416</v>
      </c>
      <c r="E93" s="127">
        <f>$B$66*SIN($C$66*(B93+$D$66)/180*PI())</f>
        <v>18.48852501486581</v>
      </c>
      <c r="F93" s="127">
        <f>C93+D93+E93</f>
        <v>7297.233025325007</v>
      </c>
      <c r="G93" s="99">
        <f>L93*$M$66</f>
        <v>140.63094580632514</v>
      </c>
      <c r="H93" s="99">
        <f t="shared" si="14"/>
        <v>25</v>
      </c>
      <c r="I93" s="63">
        <f t="shared" si="5"/>
        <v>-13.304301336642007</v>
      </c>
      <c r="J93" s="63">
        <f>$H$65*SIN($I$65*(H93+$J$65)/180*PI())</f>
        <v>13.92728480640038</v>
      </c>
      <c r="K93" s="63">
        <f>$H$66*SIN($I$66*(H93+$J$66)/180*PI())</f>
        <v>6.408563820557885</v>
      </c>
      <c r="L93" s="63">
        <f>I93+J93+K93</f>
        <v>7.031547290316257</v>
      </c>
      <c r="M93" s="99">
        <f>I93*$M$66</f>
        <v>-266.08602673284014</v>
      </c>
      <c r="N93" s="81">
        <f>F93*L93</f>
        <v>51310.839106030355</v>
      </c>
      <c r="O93" s="82">
        <f t="shared" si="19"/>
        <v>963425.1455557415</v>
      </c>
      <c r="P93" s="83">
        <f>F93^2</f>
        <v>53249609.825893946</v>
      </c>
      <c r="Q93" s="64">
        <f>L93^2</f>
        <v>49.44265729595389</v>
      </c>
      <c r="R93" s="65">
        <f>ABS(L93)</f>
        <v>7.031547290316257</v>
      </c>
      <c r="S93" s="81"/>
      <c r="T93" s="81"/>
      <c r="U93" s="81"/>
      <c r="V93" s="81"/>
      <c r="W93" s="77"/>
      <c r="X93" s="77"/>
      <c r="Y93" s="77"/>
      <c r="Z93" s="77"/>
      <c r="AA93" s="77"/>
      <c r="AB93" s="77"/>
      <c r="AC93" s="92"/>
      <c r="AD93" s="92"/>
      <c r="AE93" s="92"/>
      <c r="AF93" s="92"/>
      <c r="AG93" s="92"/>
      <c r="AH93" s="92"/>
      <c r="AJ93" s="20">
        <f t="shared" si="20"/>
        <v>7.031547290316257</v>
      </c>
      <c r="AK93" s="89">
        <f t="shared" si="21"/>
        <v>7297.233025325007</v>
      </c>
      <c r="AL93" s="99">
        <f t="shared" si="15"/>
        <v>25</v>
      </c>
      <c r="AM93" s="20">
        <f t="shared" si="16"/>
        <v>-4610.743807422964</v>
      </c>
      <c r="AN93" s="20">
        <f t="shared" si="17"/>
        <v>-665.2150668321003</v>
      </c>
    </row>
    <row r="94" spans="1:40" ht="13.5" customHeight="1">
      <c r="A94" s="97">
        <v>94</v>
      </c>
      <c r="B94" s="99">
        <v>26</v>
      </c>
      <c r="C94" s="127">
        <f t="shared" si="18"/>
        <v>7189.565033985631</v>
      </c>
      <c r="D94" s="127">
        <f t="shared" si="1"/>
        <v>325.0051322518211</v>
      </c>
      <c r="E94" s="127">
        <f t="shared" si="2"/>
        <v>-7.403301233500782</v>
      </c>
      <c r="F94" s="127">
        <f t="shared" si="3"/>
        <v>7507.166865003951</v>
      </c>
      <c r="G94" s="99">
        <f t="shared" si="4"/>
        <v>179.83622229562386</v>
      </c>
      <c r="H94" s="99">
        <f t="shared" si="14"/>
        <v>26</v>
      </c>
      <c r="I94" s="63">
        <f t="shared" si="5"/>
        <v>-11.093115008919483</v>
      </c>
      <c r="J94" s="63">
        <f t="shared" si="6"/>
        <v>14.088320528055174</v>
      </c>
      <c r="K94" s="63">
        <f t="shared" si="7"/>
        <v>5.996605595645502</v>
      </c>
      <c r="L94" s="63">
        <f t="shared" si="8"/>
        <v>8.991811114781193</v>
      </c>
      <c r="M94" s="99">
        <f t="shared" si="9"/>
        <v>-221.86230017838966</v>
      </c>
      <c r="N94" s="81">
        <f t="shared" si="10"/>
        <v>67503.0264572596</v>
      </c>
      <c r="O94" s="82">
        <f t="shared" si="19"/>
        <v>989253.5214401777</v>
      </c>
      <c r="P94" s="83">
        <f t="shared" si="11"/>
        <v>56357554.33901325</v>
      </c>
      <c r="Q94" s="64">
        <f t="shared" si="12"/>
        <v>80.85266712390259</v>
      </c>
      <c r="R94" s="65">
        <f t="shared" si="13"/>
        <v>8.991811114781193</v>
      </c>
      <c r="S94" s="81"/>
      <c r="T94" s="81"/>
      <c r="U94" s="81"/>
      <c r="V94" s="81"/>
      <c r="W94" s="77"/>
      <c r="X94" s="77"/>
      <c r="Y94" s="77"/>
      <c r="Z94" s="77"/>
      <c r="AA94" s="77"/>
      <c r="AB94" s="77"/>
      <c r="AC94" s="92"/>
      <c r="AD94" s="92"/>
      <c r="AE94" s="92"/>
      <c r="AF94" s="92"/>
      <c r="AG94" s="92"/>
      <c r="AH94" s="92"/>
      <c r="AJ94" s="20">
        <f t="shared" si="20"/>
        <v>8.991811114781193</v>
      </c>
      <c r="AK94" s="89">
        <f t="shared" si="21"/>
        <v>7507.166865003951</v>
      </c>
      <c r="AL94" s="99">
        <f t="shared" si="15"/>
        <v>26</v>
      </c>
      <c r="AM94" s="20">
        <f t="shared" si="16"/>
        <v>-3987.7335893054365</v>
      </c>
      <c r="AN94" s="20">
        <f t="shared" si="17"/>
        <v>-554.6557504459741</v>
      </c>
    </row>
    <row r="95" spans="1:40" ht="13.5" customHeight="1">
      <c r="A95" s="97">
        <v>95</v>
      </c>
      <c r="B95" s="99">
        <v>27</v>
      </c>
      <c r="C95" s="127">
        <f t="shared" si="18"/>
        <v>7445.732335708631</v>
      </c>
      <c r="D95" s="127">
        <f>$B$65*SIN($C$65*(B95+$D$65)/180*PI())</f>
        <v>300.00000000000006</v>
      </c>
      <c r="E95" s="127">
        <f>$B$66*SIN($C$66*(B95+$D$66)/180*PI())</f>
        <v>-33.184761312371116</v>
      </c>
      <c r="F95" s="127">
        <f>C95+D95+E95</f>
        <v>7712.54757439626</v>
      </c>
      <c r="G95" s="99">
        <f>L95*$M$66</f>
        <v>215.17675612013522</v>
      </c>
      <c r="H95" s="99">
        <f t="shared" si="14"/>
        <v>27</v>
      </c>
      <c r="I95" s="63">
        <f t="shared" si="5"/>
        <v>-8.878549610903825</v>
      </c>
      <c r="J95" s="63">
        <f>$H$65*SIN($I$65*(H95+$J$65)/180*PI())</f>
        <v>14.142135623730951</v>
      </c>
      <c r="K95" s="63">
        <f>$H$66*SIN($I$66*(H95+$J$66)/180*PI())</f>
        <v>5.495251793179635</v>
      </c>
      <c r="L95" s="63">
        <f>I95+J95+K95</f>
        <v>10.758837806006762</v>
      </c>
      <c r="M95" s="99">
        <f>I95*$M$66</f>
        <v>-177.5709922180765</v>
      </c>
      <c r="N95" s="81">
        <f>F95*L95</f>
        <v>82978.04842404023</v>
      </c>
      <c r="O95" s="82">
        <f t="shared" si="19"/>
        <v>1013576.3847818847</v>
      </c>
      <c r="P95" s="83">
        <f>F95^2</f>
        <v>59483390.08732563</v>
      </c>
      <c r="Q95" s="64">
        <f>L95^2</f>
        <v>115.75259093596038</v>
      </c>
      <c r="R95" s="65">
        <f>ABS(L95)</f>
        <v>10.758837806006762</v>
      </c>
      <c r="S95" s="81"/>
      <c r="T95" s="81"/>
      <c r="U95" s="81"/>
      <c r="V95" s="81"/>
      <c r="W95" s="77"/>
      <c r="X95" s="77"/>
      <c r="Y95" s="77"/>
      <c r="Z95" s="77"/>
      <c r="AA95" s="77"/>
      <c r="AB95" s="77"/>
      <c r="AC95" s="92"/>
      <c r="AD95" s="92"/>
      <c r="AE95" s="92"/>
      <c r="AF95" s="92"/>
      <c r="AG95" s="92"/>
      <c r="AH95" s="92"/>
      <c r="AJ95" s="20">
        <f t="shared" si="20"/>
        <v>10.758837806006762</v>
      </c>
      <c r="AK95" s="89">
        <f t="shared" si="21"/>
        <v>7712.54757439626</v>
      </c>
      <c r="AL95" s="99">
        <f t="shared" si="15"/>
        <v>27</v>
      </c>
      <c r="AM95" s="20">
        <f t="shared" si="16"/>
        <v>-3305.3651966049947</v>
      </c>
      <c r="AN95" s="20">
        <f t="shared" si="17"/>
        <v>-443.92748054519126</v>
      </c>
    </row>
    <row r="96" spans="1:40" ht="13.5" customHeight="1">
      <c r="A96" s="97">
        <v>96</v>
      </c>
      <c r="B96" s="99">
        <v>28</v>
      </c>
      <c r="C96" s="127">
        <f t="shared" si="18"/>
        <v>7699.631595233745</v>
      </c>
      <c r="D96" s="127">
        <f t="shared" si="1"/>
        <v>272.71168660322627</v>
      </c>
      <c r="E96" s="127">
        <f t="shared" si="2"/>
        <v>-58.47151303395869</v>
      </c>
      <c r="F96" s="127">
        <f t="shared" si="3"/>
        <v>7913.871768803013</v>
      </c>
      <c r="G96" s="99">
        <f t="shared" si="4"/>
        <v>246.78034501964945</v>
      </c>
      <c r="H96" s="99">
        <f t="shared" si="14"/>
        <v>28</v>
      </c>
      <c r="I96" s="63">
        <f t="shared" si="5"/>
        <v>-6.661279720668242</v>
      </c>
      <c r="J96" s="63">
        <f t="shared" si="6"/>
        <v>14.088320528055174</v>
      </c>
      <c r="K96" s="63">
        <f t="shared" si="7"/>
        <v>4.91197644359554</v>
      </c>
      <c r="L96" s="63">
        <f t="shared" si="8"/>
        <v>12.339017250982472</v>
      </c>
      <c r="M96" s="99">
        <f t="shared" si="9"/>
        <v>-133.22559441336483</v>
      </c>
      <c r="N96" s="81">
        <f t="shared" si="10"/>
        <v>97649.40027732354</v>
      </c>
      <c r="O96" s="82">
        <f t="shared" si="19"/>
        <v>1036390.5253083529</v>
      </c>
      <c r="P96" s="83">
        <f t="shared" si="11"/>
        <v>62629366.37305733</v>
      </c>
      <c r="Q96" s="64">
        <f t="shared" si="12"/>
        <v>152.25134672004305</v>
      </c>
      <c r="R96" s="65">
        <f t="shared" si="13"/>
        <v>12.339017250982472</v>
      </c>
      <c r="S96" s="81"/>
      <c r="T96" s="81"/>
      <c r="U96" s="81"/>
      <c r="V96" s="81"/>
      <c r="W96" s="77"/>
      <c r="X96" s="77"/>
      <c r="Y96" s="77"/>
      <c r="Z96" s="77"/>
      <c r="AA96" s="77"/>
      <c r="AB96" s="77"/>
      <c r="AC96" s="92"/>
      <c r="AD96" s="92"/>
      <c r="AE96" s="92"/>
      <c r="AF96" s="92"/>
      <c r="AG96" s="92"/>
      <c r="AH96" s="92"/>
      <c r="AJ96" s="20">
        <f t="shared" si="20"/>
        <v>12.339017250982472</v>
      </c>
      <c r="AK96" s="89">
        <f t="shared" si="21"/>
        <v>7913.871768803013</v>
      </c>
      <c r="AL96" s="99">
        <f t="shared" si="15"/>
        <v>28</v>
      </c>
      <c r="AM96" s="20">
        <f t="shared" si="16"/>
        <v>-2564.469990097351</v>
      </c>
      <c r="AN96" s="20">
        <f t="shared" si="17"/>
        <v>-333.0639860334121</v>
      </c>
    </row>
    <row r="97" spans="1:40" ht="13.5" customHeight="1">
      <c r="A97" s="97">
        <v>97</v>
      </c>
      <c r="B97" s="99">
        <v>29</v>
      </c>
      <c r="C97" s="127">
        <f t="shared" si="18"/>
        <v>7951.185472386946</v>
      </c>
      <c r="D97" s="127">
        <f>$B$65*SIN($C$65*(B97+$D$65)/180*PI())</f>
        <v>243.34787260358326</v>
      </c>
      <c r="E97" s="127">
        <f>$B$66*SIN($C$66*(B97+$D$66)/180*PI())</f>
        <v>-82.88658917263126</v>
      </c>
      <c r="F97" s="127">
        <f>C97+D97+E97</f>
        <v>8111.646755817897</v>
      </c>
      <c r="G97" s="99">
        <f>L97*$M$66</f>
        <v>274.8155781041486</v>
      </c>
      <c r="H97" s="99">
        <f t="shared" si="14"/>
        <v>29</v>
      </c>
      <c r="I97" s="63">
        <f t="shared" si="5"/>
        <v>-4.441980740100479</v>
      </c>
      <c r="J97" s="63">
        <f>$H$65*SIN($I$65*(H97+$J$65)/180*PI())</f>
        <v>13.92728480640038</v>
      </c>
      <c r="K97" s="63">
        <f>$H$66*SIN($I$66*(H97+$J$66)/180*PI())</f>
        <v>4.255474838907527</v>
      </c>
      <c r="L97" s="63">
        <f>I97+J97+K97</f>
        <v>13.740778905207428</v>
      </c>
      <c r="M97" s="99">
        <f>I97*$M$66</f>
        <v>-88.83961480200958</v>
      </c>
      <c r="N97" s="81">
        <f>F97*L97</f>
        <v>111460.34462883683</v>
      </c>
      <c r="O97" s="82">
        <f t="shared" si="19"/>
        <v>1057703.053103287</v>
      </c>
      <c r="P97" s="83">
        <f>F97^2</f>
        <v>65798813.09117102</v>
      </c>
      <c r="Q97" s="64">
        <f>L97^2</f>
        <v>188.80900492179344</v>
      </c>
      <c r="R97" s="65">
        <f>ABS(L97)</f>
        <v>13.740778905207428</v>
      </c>
      <c r="S97" s="81"/>
      <c r="T97" s="81"/>
      <c r="U97" s="81"/>
      <c r="V97" s="81"/>
      <c r="W97" s="77"/>
      <c r="X97" s="77"/>
      <c r="Y97" s="77"/>
      <c r="Z97" s="77"/>
      <c r="AA97" s="77"/>
      <c r="AB97" s="77"/>
      <c r="AC97" s="92"/>
      <c r="AD97" s="92"/>
      <c r="AE97" s="92"/>
      <c r="AF97" s="92"/>
      <c r="AG97" s="92"/>
      <c r="AH97" s="92"/>
      <c r="AJ97" s="20">
        <f t="shared" si="20"/>
        <v>13.740778905207428</v>
      </c>
      <c r="AK97" s="89">
        <f t="shared" si="21"/>
        <v>8111.646755817897</v>
      </c>
      <c r="AL97" s="99">
        <f t="shared" si="15"/>
        <v>29</v>
      </c>
      <c r="AM97" s="20">
        <f t="shared" si="16"/>
        <v>-1765.950636465477</v>
      </c>
      <c r="AN97" s="20">
        <f t="shared" si="17"/>
        <v>-222.09903700502394</v>
      </c>
    </row>
    <row r="98" spans="1:40" ht="13.5" customHeight="1">
      <c r="A98" s="97">
        <v>98</v>
      </c>
      <c r="B98" s="99">
        <v>30</v>
      </c>
      <c r="C98" s="127">
        <f t="shared" si="18"/>
        <v>8200.31734142039</v>
      </c>
      <c r="D98" s="127">
        <f t="shared" si="1"/>
        <v>212.13203435596424</v>
      </c>
      <c r="E98" s="127">
        <f t="shared" si="2"/>
        <v>-106.06601717798216</v>
      </c>
      <c r="F98" s="127">
        <f t="shared" si="3"/>
        <v>8306.383358598372</v>
      </c>
      <c r="G98" s="99">
        <f t="shared" si="4"/>
        <v>299.4891850921656</v>
      </c>
      <c r="H98" s="99">
        <f t="shared" si="14"/>
        <v>30</v>
      </c>
      <c r="I98" s="63">
        <f t="shared" si="5"/>
        <v>-2.2213286891688466</v>
      </c>
      <c r="J98" s="63">
        <f t="shared" si="6"/>
        <v>13.660254037844387</v>
      </c>
      <c r="K98" s="63">
        <f t="shared" si="7"/>
        <v>3.5355339059327373</v>
      </c>
      <c r="L98" s="63">
        <f t="shared" si="8"/>
        <v>14.974459254608279</v>
      </c>
      <c r="M98" s="99">
        <f t="shared" si="9"/>
        <v>-44.42657378337693</v>
      </c>
      <c r="N98" s="81">
        <f t="shared" si="10"/>
        <v>124383.59915648759</v>
      </c>
      <c r="O98" s="82">
        <f t="shared" si="19"/>
        <v>1077531.5076132773</v>
      </c>
      <c r="P98" s="83">
        <f t="shared" si="11"/>
        <v>68996004.49999997</v>
      </c>
      <c r="Q98" s="64">
        <f t="shared" si="12"/>
        <v>224.23442996792352</v>
      </c>
      <c r="R98" s="65">
        <f t="shared" si="13"/>
        <v>14.974459254608279</v>
      </c>
      <c r="S98" s="81">
        <f>N98</f>
        <v>124383.59915648759</v>
      </c>
      <c r="T98" s="81"/>
      <c r="U98" s="81">
        <f>N98</f>
        <v>124383.59915648759</v>
      </c>
      <c r="V98" s="81"/>
      <c r="W98" s="82">
        <f>O98</f>
        <v>1077531.5076132773</v>
      </c>
      <c r="X98" s="82"/>
      <c r="Y98" s="82">
        <f>O98</f>
        <v>1077531.5076132773</v>
      </c>
      <c r="Z98" s="82"/>
      <c r="AA98" s="83">
        <f>P98</f>
        <v>68996004.49999997</v>
      </c>
      <c r="AB98" s="83"/>
      <c r="AC98" s="102">
        <f>P98</f>
        <v>68996004.49999997</v>
      </c>
      <c r="AD98" s="102"/>
      <c r="AE98" s="104">
        <f>Q98</f>
        <v>224.23442996792352</v>
      </c>
      <c r="AF98" s="104"/>
      <c r="AG98" s="104">
        <f>Q98</f>
        <v>224.23442996792352</v>
      </c>
      <c r="AH98" s="104"/>
      <c r="AI98" s="56" t="s">
        <v>19</v>
      </c>
      <c r="AJ98" s="20">
        <f t="shared" si="20"/>
        <v>14.974459254608279</v>
      </c>
      <c r="AK98" s="89">
        <f t="shared" si="21"/>
        <v>8306.383358598372</v>
      </c>
      <c r="AL98" s="99">
        <f t="shared" si="15"/>
        <v>30</v>
      </c>
      <c r="AM98" s="20">
        <f t="shared" si="16"/>
        <v>-910.780008539296</v>
      </c>
      <c r="AN98" s="20">
        <f t="shared" si="17"/>
        <v>-111.06643445844233</v>
      </c>
    </row>
    <row r="99" spans="1:40" ht="13.5" customHeight="1">
      <c r="A99" s="97">
        <v>99</v>
      </c>
      <c r="B99" s="99">
        <v>31</v>
      </c>
      <c r="C99" s="127">
        <f t="shared" si="18"/>
        <v>8446.951314353384</v>
      </c>
      <c r="D99" s="127">
        <f>$B$65*SIN($C$65*(B99+$D$65)/180*PI())</f>
        <v>179.30174323807194</v>
      </c>
      <c r="E99" s="127">
        <f>$B$66*SIN($C$66*(B99+$D$66)/180*PI())</f>
        <v>-127.66424516722569</v>
      </c>
      <c r="F99" s="127">
        <f>C99+D99+E99</f>
        <v>8498.58881242423</v>
      </c>
      <c r="G99" s="99">
        <f>L99*$M$66</f>
        <v>321.0429358705574</v>
      </c>
      <c r="H99" s="99">
        <f t="shared" si="14"/>
        <v>31</v>
      </c>
      <c r="I99" s="63">
        <f t="shared" si="5"/>
        <v>0</v>
      </c>
      <c r="J99" s="63">
        <f>$H$65*SIN($I$65*(H99+$J$65)/180*PI())</f>
        <v>13.289260487773495</v>
      </c>
      <c r="K99" s="63">
        <f>$H$66*SIN($I$66*(H99+$J$66)/180*PI())</f>
        <v>2.762886305754377</v>
      </c>
      <c r="L99" s="63">
        <f>I99+J99+K99</f>
        <v>16.05214679352787</v>
      </c>
      <c r="M99" s="99">
        <f>I99*$M$66</f>
        <v>0</v>
      </c>
      <c r="N99" s="81">
        <f>F99*L99</f>
        <v>136420.59515486745</v>
      </c>
      <c r="O99" s="82">
        <f t="shared" si="19"/>
        <v>1095903.8851636972</v>
      </c>
      <c r="P99" s="83">
        <f>F99^2</f>
        <v>72226011.80266228</v>
      </c>
      <c r="Q99" s="64">
        <f>L99^2</f>
        <v>257.6714166809671</v>
      </c>
      <c r="R99" s="65">
        <f>ABS(L99)</f>
        <v>16.05214679352787</v>
      </c>
      <c r="S99" s="81"/>
      <c r="T99" s="81"/>
      <c r="U99" s="81"/>
      <c r="V99" s="81"/>
      <c r="W99" s="77"/>
      <c r="X99" s="77"/>
      <c r="Y99" s="77"/>
      <c r="Z99" s="77"/>
      <c r="AA99" s="77"/>
      <c r="AB99" s="77"/>
      <c r="AC99" s="92"/>
      <c r="AD99" s="92"/>
      <c r="AE99" s="92"/>
      <c r="AF99" s="92"/>
      <c r="AG99" s="92"/>
      <c r="AH99" s="92"/>
      <c r="AJ99" s="20">
        <f t="shared" si="20"/>
        <v>16.05214679352787</v>
      </c>
      <c r="AK99" s="89">
        <f t="shared" si="21"/>
        <v>8498.58881242423</v>
      </c>
      <c r="AL99" s="99">
        <f t="shared" si="15"/>
        <v>31</v>
      </c>
      <c r="AM99" s="20">
        <f t="shared" si="16"/>
        <v>0</v>
      </c>
      <c r="AN99" s="20">
        <f t="shared" si="17"/>
        <v>0</v>
      </c>
    </row>
    <row r="100" spans="1:40" ht="13.5" customHeight="1">
      <c r="A100" s="97">
        <v>100</v>
      </c>
      <c r="B100" s="99">
        <v>32</v>
      </c>
      <c r="C100" s="127">
        <f t="shared" si="18"/>
        <v>8691.01226408857</v>
      </c>
      <c r="D100" s="127">
        <f t="shared" si="1"/>
        <v>145.10685758878523</v>
      </c>
      <c r="E100" s="127">
        <f t="shared" si="2"/>
        <v>-147.35929330786618</v>
      </c>
      <c r="F100" s="127">
        <f t="shared" si="3"/>
        <v>8688.75982836949</v>
      </c>
      <c r="G100" s="99">
        <f t="shared" si="4"/>
        <v>339.75013529499824</v>
      </c>
      <c r="H100" s="99">
        <f t="shared" si="14"/>
        <v>32</v>
      </c>
      <c r="I100" s="63">
        <f t="shared" si="5"/>
        <v>2.2213286891688466</v>
      </c>
      <c r="J100" s="63">
        <f t="shared" si="6"/>
        <v>12.817127641115773</v>
      </c>
      <c r="K100" s="63">
        <f t="shared" si="7"/>
        <v>1.9490504344652941</v>
      </c>
      <c r="L100" s="63">
        <f t="shared" si="8"/>
        <v>16.987506764749913</v>
      </c>
      <c r="M100" s="99">
        <f t="shared" si="9"/>
        <v>44.42657378337693</v>
      </c>
      <c r="N100" s="81">
        <f t="shared" si="10"/>
        <v>147600.366361714</v>
      </c>
      <c r="O100" s="82">
        <f t="shared" si="19"/>
        <v>1112858.593863006</v>
      </c>
      <c r="P100" s="83">
        <f t="shared" si="11"/>
        <v>75494547.3550874</v>
      </c>
      <c r="Q100" s="64">
        <f t="shared" si="12"/>
        <v>288.5753860824241</v>
      </c>
      <c r="R100" s="65">
        <f t="shared" si="13"/>
        <v>16.987506764749913</v>
      </c>
      <c r="S100" s="81"/>
      <c r="T100" s="81"/>
      <c r="U100" s="81"/>
      <c r="V100" s="81"/>
      <c r="W100" s="77"/>
      <c r="X100" s="77"/>
      <c r="Y100" s="77"/>
      <c r="Z100" s="77"/>
      <c r="AA100" s="77"/>
      <c r="AB100" s="77"/>
      <c r="AC100" s="92"/>
      <c r="AD100" s="92"/>
      <c r="AE100" s="92"/>
      <c r="AF100" s="92"/>
      <c r="AG100" s="92"/>
      <c r="AH100" s="92"/>
      <c r="AJ100" s="20">
        <f t="shared" si="20"/>
        <v>16.987506764749913</v>
      </c>
      <c r="AK100" s="89">
        <f t="shared" si="21"/>
        <v>8688.75982836949</v>
      </c>
      <c r="AL100" s="99">
        <f t="shared" si="15"/>
        <v>32</v>
      </c>
      <c r="AM100" s="20">
        <f t="shared" si="16"/>
        <v>965.2797440069116</v>
      </c>
      <c r="AN100" s="20">
        <f t="shared" si="17"/>
        <v>111.06643445844233</v>
      </c>
    </row>
    <row r="101" spans="1:40" ht="13.5" customHeight="1">
      <c r="A101" s="97">
        <v>101</v>
      </c>
      <c r="B101" s="99">
        <v>33</v>
      </c>
      <c r="C101" s="127">
        <f t="shared" si="18"/>
        <v>8932.425847296388</v>
      </c>
      <c r="D101" s="127">
        <f>$B$65*SIN($C$65*(B101+$D$65)/180*PI())</f>
        <v>109.8076211353317</v>
      </c>
      <c r="E101" s="127">
        <f>$B$66*SIN($C$66*(B101+$D$66)/180*PI())</f>
        <v>-164.85755379538907</v>
      </c>
      <c r="F101" s="127">
        <f>C101+D101+E101</f>
        <v>8877.37591463633</v>
      </c>
      <c r="G101" s="99">
        <f>L101*$M$66</f>
        <v>355.9117632885749</v>
      </c>
      <c r="H101" s="99">
        <f t="shared" si="14"/>
        <v>33</v>
      </c>
      <c r="I101" s="63">
        <f t="shared" si="5"/>
        <v>4.441980740100479</v>
      </c>
      <c r="J101" s="63">
        <f>$H$65*SIN($I$65*(H101+$J$65)/180*PI())</f>
        <v>12.247448713915892</v>
      </c>
      <c r="K101" s="63">
        <f>$H$66*SIN($I$66*(H101+$J$66)/180*PI())</f>
        <v>1.1061587104123722</v>
      </c>
      <c r="L101" s="63">
        <f>I101+J101+K101</f>
        <v>17.795588164428743</v>
      </c>
      <c r="M101" s="99">
        <f>I101*$M$66</f>
        <v>88.83961480200958</v>
      </c>
      <c r="N101" s="81">
        <f>F101*L101</f>
        <v>157978.12575768706</v>
      </c>
      <c r="O101" s="82">
        <f t="shared" si="19"/>
        <v>1128444.3456412621</v>
      </c>
      <c r="P101" s="83">
        <f>F101^2</f>
        <v>78807803.12976521</v>
      </c>
      <c r="Q101" s="64">
        <f>L101^2</f>
        <v>316.68295811795633</v>
      </c>
      <c r="R101" s="65">
        <f>ABS(L101)</f>
        <v>17.795588164428743</v>
      </c>
      <c r="S101" s="81"/>
      <c r="T101" s="81"/>
      <c r="U101" s="81"/>
      <c r="V101" s="81"/>
      <c r="W101" s="77"/>
      <c r="X101" s="77"/>
      <c r="Y101" s="77"/>
      <c r="Z101" s="77"/>
      <c r="AA101" s="77"/>
      <c r="AB101" s="77"/>
      <c r="AC101" s="92"/>
      <c r="AD101" s="92"/>
      <c r="AE101" s="92"/>
      <c r="AF101" s="92"/>
      <c r="AG101" s="92"/>
      <c r="AH101" s="92"/>
      <c r="AJ101" s="20">
        <f t="shared" si="20"/>
        <v>17.795588164428743</v>
      </c>
      <c r="AK101" s="89">
        <f t="shared" si="21"/>
        <v>8877.37591463633</v>
      </c>
      <c r="AL101" s="99">
        <f t="shared" si="15"/>
        <v>33</v>
      </c>
      <c r="AM101" s="20">
        <f t="shared" si="16"/>
        <v>1983.8831788033128</v>
      </c>
      <c r="AN101" s="20">
        <f t="shared" si="17"/>
        <v>222.09903700502394</v>
      </c>
    </row>
    <row r="102" spans="1:40" ht="13.5" customHeight="1">
      <c r="A102" s="97">
        <v>102</v>
      </c>
      <c r="B102" s="99">
        <v>34</v>
      </c>
      <c r="C102" s="127">
        <f t="shared" si="18"/>
        <v>9171.11852706077</v>
      </c>
      <c r="D102" s="127">
        <f t="shared" si="1"/>
        <v>73.67268238138385</v>
      </c>
      <c r="E102" s="127">
        <f t="shared" si="2"/>
        <v>-179.89816786936504</v>
      </c>
      <c r="F102" s="127">
        <f t="shared" si="3"/>
        <v>9064.893041572788</v>
      </c>
      <c r="G102" s="99">
        <f t="shared" si="4"/>
        <v>369.85231470485985</v>
      </c>
      <c r="H102" s="99">
        <f t="shared" si="14"/>
        <v>34</v>
      </c>
      <c r="I102" s="63">
        <f t="shared" si="5"/>
        <v>6.661279720668242</v>
      </c>
      <c r="J102" s="63">
        <f t="shared" si="6"/>
        <v>11.584559306791387</v>
      </c>
      <c r="K102" s="63">
        <f t="shared" si="7"/>
        <v>0.24677670778336114</v>
      </c>
      <c r="L102" s="63">
        <f t="shared" si="8"/>
        <v>18.492615735242993</v>
      </c>
      <c r="M102" s="99">
        <f t="shared" si="9"/>
        <v>133.22559441336483</v>
      </c>
      <c r="N102" s="81">
        <f t="shared" si="10"/>
        <v>167633.58369888365</v>
      </c>
      <c r="O102" s="82">
        <f aca="true" t="shared" si="22" ref="O102:O133">F102*L192</f>
        <v>1142719.9945799264</v>
      </c>
      <c r="P102" s="83">
        <f t="shared" si="11"/>
        <v>82172285.85515475</v>
      </c>
      <c r="Q102" s="64">
        <f t="shared" si="12"/>
        <v>341.97683673135674</v>
      </c>
      <c r="R102" s="65">
        <f t="shared" si="13"/>
        <v>18.492615735242993</v>
      </c>
      <c r="S102" s="81"/>
      <c r="T102" s="81"/>
      <c r="U102" s="81"/>
      <c r="V102" s="81"/>
      <c r="W102" s="77"/>
      <c r="X102" s="77"/>
      <c r="Y102" s="77"/>
      <c r="Z102" s="77"/>
      <c r="AA102" s="77"/>
      <c r="AB102" s="77"/>
      <c r="AC102" s="92"/>
      <c r="AD102" s="92"/>
      <c r="AE102" s="92"/>
      <c r="AF102" s="92"/>
      <c r="AG102" s="92"/>
      <c r="AH102" s="92"/>
      <c r="AJ102" s="20">
        <f t="shared" si="20"/>
        <v>18.492615735242993</v>
      </c>
      <c r="AK102" s="89">
        <f t="shared" si="21"/>
        <v>9064.893041572788</v>
      </c>
      <c r="AL102" s="99">
        <f t="shared" si="15"/>
        <v>34</v>
      </c>
      <c r="AM102" s="20">
        <f t="shared" si="16"/>
        <v>3054.569293007735</v>
      </c>
      <c r="AN102" s="20">
        <f t="shared" si="17"/>
        <v>333.0639860334121</v>
      </c>
    </row>
    <row r="103" spans="1:40" ht="13.5" customHeight="1">
      <c r="A103" s="97">
        <v>103</v>
      </c>
      <c r="B103" s="99">
        <v>35</v>
      </c>
      <c r="C103" s="127">
        <f t="shared" si="18"/>
        <v>9407.017595279185</v>
      </c>
      <c r="D103" s="127">
        <f>$B$65*SIN($C$65*(B103+$D$65)/180*PI())</f>
        <v>36.97705002973162</v>
      </c>
      <c r="E103" s="127">
        <f>$B$66*SIN($C$66*(B103+$D$66)/180*PI())</f>
        <v>-192.2569146167366</v>
      </c>
      <c r="F103" s="127">
        <f>C103+D103+E103</f>
        <v>9251.737730692179</v>
      </c>
      <c r="G103" s="99">
        <f>L103*$M$66</f>
        <v>381.9153970427134</v>
      </c>
      <c r="H103" s="99">
        <f t="shared" si="14"/>
        <v>35</v>
      </c>
      <c r="I103" s="63">
        <f t="shared" si="5"/>
        <v>8.878549610903825</v>
      </c>
      <c r="J103" s="63">
        <f>$H$65*SIN($I$65*(H103+$J$65)/180*PI())</f>
        <v>10.833504408394036</v>
      </c>
      <c r="K103" s="63">
        <f>$H$66*SIN($I$66*(H103+$J$66)/180*PI())</f>
        <v>-0.6162841671621919</v>
      </c>
      <c r="L103" s="63">
        <f>I103+J103+K103</f>
        <v>19.095769852135668</v>
      </c>
      <c r="M103" s="99">
        <f>I103*$M$66</f>
        <v>177.5709922180765</v>
      </c>
      <c r="N103" s="81">
        <f>F103*L103</f>
        <v>176669.05443761777</v>
      </c>
      <c r="O103" s="82">
        <f t="shared" si="22"/>
        <v>1155754.3286796038</v>
      </c>
      <c r="P103" s="83">
        <f>F103^2</f>
        <v>85594651.03751327</v>
      </c>
      <c r="Q103" s="64">
        <f>L103^2</f>
        <v>364.64842624573345</v>
      </c>
      <c r="R103" s="65">
        <f>ABS(L103)</f>
        <v>19.095769852135668</v>
      </c>
      <c r="S103" s="81"/>
      <c r="T103" s="81"/>
      <c r="U103" s="81"/>
      <c r="V103" s="81"/>
      <c r="W103" s="77"/>
      <c r="X103" s="77"/>
      <c r="Y103" s="77"/>
      <c r="Z103" s="77"/>
      <c r="AA103" s="77"/>
      <c r="AB103" s="77"/>
      <c r="AC103" s="92"/>
      <c r="AD103" s="92"/>
      <c r="AE103" s="92"/>
      <c r="AF103" s="92"/>
      <c r="AG103" s="92"/>
      <c r="AH103" s="92"/>
      <c r="AJ103" s="20">
        <f t="shared" si="20"/>
        <v>19.095769852135668</v>
      </c>
      <c r="AK103" s="89">
        <f t="shared" si="21"/>
        <v>9251.737730692179</v>
      </c>
      <c r="AL103" s="99">
        <f t="shared" si="15"/>
        <v>35</v>
      </c>
      <c r="AM103" s="20">
        <f t="shared" si="16"/>
        <v>4176.033620516572</v>
      </c>
      <c r="AN103" s="20">
        <f t="shared" si="17"/>
        <v>443.92748054519126</v>
      </c>
    </row>
    <row r="104" spans="1:40" ht="13.5" customHeight="1">
      <c r="A104" s="97">
        <v>104</v>
      </c>
      <c r="B104" s="99">
        <v>36</v>
      </c>
      <c r="C104" s="127">
        <f t="shared" si="18"/>
        <v>9640.051194810256</v>
      </c>
      <c r="D104" s="127">
        <f t="shared" si="1"/>
        <v>5.197864682556638E-14</v>
      </c>
      <c r="E104" s="127">
        <f t="shared" si="2"/>
        <v>-201.7495535891872</v>
      </c>
      <c r="F104" s="127">
        <f t="shared" si="3"/>
        <v>9438.301641221069</v>
      </c>
      <c r="G104" s="99">
        <f t="shared" si="4"/>
        <v>392.45914688535004</v>
      </c>
      <c r="H104" s="99">
        <f t="shared" si="14"/>
        <v>36</v>
      </c>
      <c r="I104" s="63">
        <f t="shared" si="5"/>
        <v>11.093115008919483</v>
      </c>
      <c r="J104" s="63">
        <f t="shared" si="6"/>
        <v>10.000000000000002</v>
      </c>
      <c r="K104" s="63">
        <f t="shared" si="7"/>
        <v>-1.470157664651983</v>
      </c>
      <c r="L104" s="63">
        <f t="shared" si="8"/>
        <v>19.6229573442675</v>
      </c>
      <c r="M104" s="99">
        <f t="shared" si="9"/>
        <v>221.86230017838966</v>
      </c>
      <c r="N104" s="81">
        <f t="shared" si="10"/>
        <v>185207.39050801098</v>
      </c>
      <c r="O104" s="82">
        <f t="shared" si="22"/>
        <v>1167625.8189254066</v>
      </c>
      <c r="P104" s="83">
        <f t="shared" si="11"/>
        <v>89081537.87067632</v>
      </c>
      <c r="Q104" s="64">
        <f t="shared" si="12"/>
        <v>385.06045493494184</v>
      </c>
      <c r="R104" s="65">
        <f t="shared" si="13"/>
        <v>19.6229573442675</v>
      </c>
      <c r="S104" s="81"/>
      <c r="T104" s="81"/>
      <c r="U104" s="81"/>
      <c r="V104" s="81"/>
      <c r="W104" s="77"/>
      <c r="X104" s="77"/>
      <c r="Y104" s="77"/>
      <c r="Z104" s="77"/>
      <c r="AA104" s="77"/>
      <c r="AB104" s="77"/>
      <c r="AC104" s="92"/>
      <c r="AD104" s="92"/>
      <c r="AE104" s="92"/>
      <c r="AF104" s="92"/>
      <c r="AG104" s="92"/>
      <c r="AH104" s="92"/>
      <c r="AJ104" s="20">
        <f t="shared" si="20"/>
        <v>19.6229573442675</v>
      </c>
      <c r="AK104" s="89">
        <f t="shared" si="21"/>
        <v>9438.301641221069</v>
      </c>
      <c r="AL104" s="99">
        <f t="shared" si="15"/>
        <v>36</v>
      </c>
      <c r="AM104" s="20">
        <f t="shared" si="16"/>
        <v>5346.909829795092</v>
      </c>
      <c r="AN104" s="20">
        <f t="shared" si="17"/>
        <v>554.6557504459741</v>
      </c>
    </row>
    <row r="105" spans="1:40" ht="13.5" customHeight="1">
      <c r="A105" s="97">
        <v>105</v>
      </c>
      <c r="B105" s="99">
        <v>37</v>
      </c>
      <c r="C105" s="127">
        <f t="shared" si="18"/>
        <v>9870.148341362112</v>
      </c>
      <c r="D105" s="127">
        <f>$B$65*SIN($C$65*(B105+$D$65)/180*PI())</f>
        <v>-36.977050029731515</v>
      </c>
      <c r="E105" s="127">
        <f>$B$66*SIN($C$66*(B105+$D$66)/180*PI())</f>
        <v>-208.2345714038683</v>
      </c>
      <c r="F105" s="127">
        <f>C105+D105+E105</f>
        <v>9624.936719928513</v>
      </c>
      <c r="G105" s="99">
        <f>L105*$M$66</f>
        <v>401.8515278506487</v>
      </c>
      <c r="H105" s="99">
        <f t="shared" si="14"/>
        <v>37</v>
      </c>
      <c r="I105" s="63">
        <f t="shared" si="5"/>
        <v>13.304301336642007</v>
      </c>
      <c r="J105" s="63">
        <f>$H$65*SIN($I$65*(H105+$J$65)/180*PI())</f>
        <v>9.090389553440875</v>
      </c>
      <c r="K105" s="63">
        <f>$H$66*SIN($I$66*(H105+$J$66)/180*PI())</f>
        <v>-2.3021144975504484</v>
      </c>
      <c r="L105" s="63">
        <f>I105+J105+K105</f>
        <v>20.092576392532436</v>
      </c>
      <c r="M105" s="99">
        <f>I105*$M$66</f>
        <v>266.08602673284014</v>
      </c>
      <c r="N105" s="81">
        <f>F105*L105</f>
        <v>193389.77631845424</v>
      </c>
      <c r="O105" s="82">
        <f t="shared" si="22"/>
        <v>1178422.325194771</v>
      </c>
      <c r="P105" s="83">
        <f>F105^2</f>
        <v>92639406.86262825</v>
      </c>
      <c r="Q105" s="64">
        <f>L105^2</f>
        <v>403.71162608975175</v>
      </c>
      <c r="R105" s="65">
        <f>ABS(L105)</f>
        <v>20.092576392532436</v>
      </c>
      <c r="S105" s="81"/>
      <c r="T105" s="81"/>
      <c r="U105" s="81"/>
      <c r="V105" s="81"/>
      <c r="W105" s="77"/>
      <c r="X105" s="77"/>
      <c r="Y105" s="77"/>
      <c r="Z105" s="77"/>
      <c r="AA105" s="77"/>
      <c r="AB105" s="77"/>
      <c r="AC105" s="92"/>
      <c r="AD105" s="92"/>
      <c r="AE105" s="92"/>
      <c r="AF105" s="92"/>
      <c r="AG105" s="92"/>
      <c r="AH105" s="92"/>
      <c r="AJ105" s="20">
        <f t="shared" si="20"/>
        <v>20.092576392532436</v>
      </c>
      <c r="AK105" s="89">
        <f t="shared" si="21"/>
        <v>9624.936719928513</v>
      </c>
      <c r="AL105" s="99">
        <f t="shared" si="15"/>
        <v>37</v>
      </c>
      <c r="AM105" s="20">
        <f t="shared" si="16"/>
        <v>6565.7713885419425</v>
      </c>
      <c r="AN105" s="20">
        <f t="shared" si="17"/>
        <v>665.2150668321003</v>
      </c>
    </row>
    <row r="106" spans="1:40" ht="13.5" customHeight="1">
      <c r="A106" s="97">
        <v>106</v>
      </c>
      <c r="B106" s="99">
        <v>38</v>
      </c>
      <c r="C106" s="127">
        <f t="shared" si="18"/>
        <v>10097.238945114917</v>
      </c>
      <c r="D106" s="127">
        <f t="shared" si="1"/>
        <v>-73.67268238138377</v>
      </c>
      <c r="E106" s="127">
        <f t="shared" si="2"/>
        <v>-211.61529138199188</v>
      </c>
      <c r="F106" s="127">
        <f t="shared" si="3"/>
        <v>9811.950971351542</v>
      </c>
      <c r="G106" s="99">
        <f t="shared" si="4"/>
        <v>410.46557386075415</v>
      </c>
      <c r="H106" s="99">
        <f t="shared" si="14"/>
        <v>38</v>
      </c>
      <c r="I106" s="63">
        <f t="shared" si="5"/>
        <v>15.51143504529573</v>
      </c>
      <c r="J106" s="63">
        <f t="shared" si="6"/>
        <v>8.111595753452775</v>
      </c>
      <c r="K106" s="63">
        <f t="shared" si="7"/>
        <v>-3.0997521057107984</v>
      </c>
      <c r="L106" s="63">
        <f t="shared" si="8"/>
        <v>20.523278693037707</v>
      </c>
      <c r="M106" s="99">
        <f t="shared" si="9"/>
        <v>310.2287009059146</v>
      </c>
      <c r="N106" s="81">
        <f t="shared" si="10"/>
        <v>201373.40430746973</v>
      </c>
      <c r="O106" s="82">
        <f t="shared" si="22"/>
        <v>1188240.7535472</v>
      </c>
      <c r="P106" s="83">
        <f t="shared" si="11"/>
        <v>96274381.86420646</v>
      </c>
      <c r="Q106" s="64">
        <f t="shared" si="12"/>
        <v>421.2049683120955</v>
      </c>
      <c r="R106" s="65">
        <f t="shared" si="13"/>
        <v>20.523278693037707</v>
      </c>
      <c r="S106" s="81"/>
      <c r="T106" s="81"/>
      <c r="U106" s="81"/>
      <c r="V106" s="81"/>
      <c r="W106" s="77"/>
      <c r="X106" s="77"/>
      <c r="Y106" s="77"/>
      <c r="Z106" s="77"/>
      <c r="AA106" s="77"/>
      <c r="AB106" s="77"/>
      <c r="AC106" s="92"/>
      <c r="AD106" s="92"/>
      <c r="AE106" s="92"/>
      <c r="AF106" s="92"/>
      <c r="AG106" s="92"/>
      <c r="AH106" s="92" t="s">
        <v>38</v>
      </c>
      <c r="AJ106" s="20">
        <f t="shared" si="20"/>
        <v>20.523278693037707</v>
      </c>
      <c r="AK106" s="89">
        <f t="shared" si="21"/>
        <v>9811.950971351542</v>
      </c>
      <c r="AL106" s="99">
        <f t="shared" si="15"/>
        <v>38</v>
      </c>
      <c r="AM106" s="20">
        <f t="shared" si="16"/>
        <v>7831.133301699022</v>
      </c>
      <c r="AN106" s="20">
        <f t="shared" si="17"/>
        <v>775.5717522647865</v>
      </c>
    </row>
    <row r="107" spans="1:40" ht="13.5" customHeight="1">
      <c r="A107" s="97">
        <v>107</v>
      </c>
      <c r="B107" s="99">
        <v>39</v>
      </c>
      <c r="C107" s="127">
        <f t="shared" si="18"/>
        <v>10321.25383207089</v>
      </c>
      <c r="D107" s="127">
        <f>$B$65*SIN($C$65*(B107+$D$65)/180*PI())</f>
        <v>-109.80762113533142</v>
      </c>
      <c r="E107" s="127">
        <f>$B$66*SIN($C$66*(B107+$D$66)/180*PI())</f>
        <v>-211.8413147754379</v>
      </c>
      <c r="F107" s="127">
        <f>C107+D107+E107</f>
        <v>9999.604896160121</v>
      </c>
      <c r="G107" s="99">
        <f>L107*$M$66</f>
        <v>418.6746416571451</v>
      </c>
      <c r="H107" s="99">
        <f t="shared" si="14"/>
        <v>39</v>
      </c>
      <c r="I107" s="63">
        <f t="shared" si="5"/>
        <v>17.71384382057201</v>
      </c>
      <c r="J107" s="63">
        <f>$H$65*SIN($I$65*(H107+$J$65)/180*PI())</f>
        <v>7.071067811865475</v>
      </c>
      <c r="K107" s="63">
        <f>$H$66*SIN($I$66*(H107+$J$66)/180*PI())</f>
        <v>-3.8511795495802317</v>
      </c>
      <c r="L107" s="63">
        <f>I107+J107+K107</f>
        <v>20.933732082857254</v>
      </c>
      <c r="M107" s="99">
        <f>I107*$M$66</f>
        <v>354.2768764114402</v>
      </c>
      <c r="N107" s="81">
        <f>F107*L107</f>
        <v>209329.0498306436</v>
      </c>
      <c r="O107" s="82">
        <f t="shared" si="22"/>
        <v>1197186.6541444494</v>
      </c>
      <c r="P107" s="83">
        <f>F107^2</f>
        <v>99992098.07930946</v>
      </c>
      <c r="Q107" s="64">
        <f>L107^2</f>
        <v>438.2211389168471</v>
      </c>
      <c r="R107" s="65">
        <f>ABS(L107)</f>
        <v>20.933732082857254</v>
      </c>
      <c r="S107" s="81"/>
      <c r="T107" s="81"/>
      <c r="U107" s="81"/>
      <c r="V107" s="81"/>
      <c r="W107" s="77"/>
      <c r="X107" s="77"/>
      <c r="Y107" s="77"/>
      <c r="Z107" s="77"/>
      <c r="AA107" s="77"/>
      <c r="AB107" s="77"/>
      <c r="AC107" s="92"/>
      <c r="AD107" s="92"/>
      <c r="AE107" s="92"/>
      <c r="AF107" s="92"/>
      <c r="AG107" s="92"/>
      <c r="AH107" s="92"/>
      <c r="AJ107" s="20">
        <f t="shared" si="20"/>
        <v>20.933732082857254</v>
      </c>
      <c r="AK107" s="89">
        <f t="shared" si="21"/>
        <v>9999.604896160121</v>
      </c>
      <c r="AL107" s="99">
        <f t="shared" si="15"/>
        <v>39</v>
      </c>
      <c r="AM107" s="20">
        <f t="shared" si="16"/>
        <v>9141.453920689206</v>
      </c>
      <c r="AN107" s="20">
        <f t="shared" si="17"/>
        <v>885.6921910286005</v>
      </c>
    </row>
    <row r="108" spans="1:40" ht="13.5" customHeight="1">
      <c r="A108" s="97">
        <v>108</v>
      </c>
      <c r="B108" s="99">
        <v>40</v>
      </c>
      <c r="C108" s="127">
        <f t="shared" si="18"/>
        <v>10542.12476512538</v>
      </c>
      <c r="D108" s="127">
        <f t="shared" si="1"/>
        <v>-145.10685758878512</v>
      </c>
      <c r="E108" s="127">
        <f t="shared" si="2"/>
        <v>-208.9092720960057</v>
      </c>
      <c r="F108" s="127">
        <f t="shared" si="3"/>
        <v>10188.108635440589</v>
      </c>
      <c r="G108" s="99">
        <f t="shared" si="4"/>
        <v>426.847735706093</v>
      </c>
      <c r="H108" s="99">
        <f t="shared" si="14"/>
        <v>40</v>
      </c>
      <c r="I108" s="63">
        <f t="shared" si="5"/>
        <v>19.910856787422688</v>
      </c>
      <c r="J108" s="63">
        <f t="shared" si="6"/>
        <v>5.976724774602397</v>
      </c>
      <c r="K108" s="63">
        <f t="shared" si="7"/>
        <v>-4.545194776720437</v>
      </c>
      <c r="L108" s="63">
        <f t="shared" si="8"/>
        <v>21.342386785304647</v>
      </c>
      <c r="M108" s="99">
        <f t="shared" si="9"/>
        <v>398.21713574845376</v>
      </c>
      <c r="N108" s="81">
        <f t="shared" si="10"/>
        <v>217438.55510827538</v>
      </c>
      <c r="O108" s="82">
        <f t="shared" si="22"/>
        <v>1205373.7439203903</v>
      </c>
      <c r="P108" s="83">
        <f t="shared" si="11"/>
        <v>103797557.5675391</v>
      </c>
      <c r="Q108" s="64">
        <f t="shared" si="12"/>
        <v>455.49747369354645</v>
      </c>
      <c r="R108" s="65">
        <f t="shared" si="13"/>
        <v>21.342386785304647</v>
      </c>
      <c r="S108" s="81">
        <f>N108</f>
        <v>217438.55510827538</v>
      </c>
      <c r="T108" s="81">
        <f>N108</f>
        <v>217438.55510827538</v>
      </c>
      <c r="U108" s="81"/>
      <c r="V108" s="81"/>
      <c r="W108" s="82">
        <f>O108</f>
        <v>1205373.7439203903</v>
      </c>
      <c r="X108" s="82">
        <f>O108</f>
        <v>1205373.7439203903</v>
      </c>
      <c r="Y108" s="82"/>
      <c r="Z108" s="82"/>
      <c r="AA108" s="83">
        <f>P108</f>
        <v>103797557.5675391</v>
      </c>
      <c r="AB108" s="83">
        <f>P108</f>
        <v>103797557.5675391</v>
      </c>
      <c r="AC108" s="102"/>
      <c r="AD108" s="102"/>
      <c r="AE108" s="104">
        <f>Q108</f>
        <v>455.49747369354645</v>
      </c>
      <c r="AF108" s="104">
        <f>Q108</f>
        <v>455.49747369354645</v>
      </c>
      <c r="AG108" s="104"/>
      <c r="AH108" s="104"/>
      <c r="AI108" s="56" t="s">
        <v>50</v>
      </c>
      <c r="AJ108" s="20">
        <f t="shared" si="20"/>
        <v>21.342386785304647</v>
      </c>
      <c r="AK108" s="89">
        <f t="shared" si="21"/>
        <v>10188.108635440589</v>
      </c>
      <c r="AL108" s="99">
        <f t="shared" si="15"/>
        <v>40</v>
      </c>
      <c r="AM108" s="20">
        <f t="shared" si="16"/>
        <v>10495.136821677675</v>
      </c>
      <c r="AN108" s="20">
        <f t="shared" si="17"/>
        <v>995.5428393711344</v>
      </c>
    </row>
    <row r="109" spans="1:40" ht="13.5" customHeight="1">
      <c r="A109" s="97">
        <v>109</v>
      </c>
      <c r="B109" s="99">
        <v>41</v>
      </c>
      <c r="C109" s="127">
        <f t="shared" si="18"/>
        <v>10759.78446485256</v>
      </c>
      <c r="D109" s="127">
        <f>$B$65*SIN($C$65*(B109+$D$65)/180*PI())</f>
        <v>-179.30174323807182</v>
      </c>
      <c r="E109" s="127">
        <f>$B$66*SIN($C$66*(B109+$D$66)/180*PI())</f>
        <v>-202.86287334672267</v>
      </c>
      <c r="F109" s="127">
        <f>C109+D109+E109</f>
        <v>10377.619848267766</v>
      </c>
      <c r="G109" s="99">
        <f>L109*$M$66</f>
        <v>435.3449669753327</v>
      </c>
      <c r="H109" s="99">
        <f t="shared" si="14"/>
        <v>41</v>
      </c>
      <c r="I109" s="63">
        <f t="shared" si="5"/>
        <v>22.10180471441511</v>
      </c>
      <c r="J109" s="63">
        <f>$H$65*SIN($I$65*(H109+$J$65)/180*PI())</f>
        <v>4.836895252959508</v>
      </c>
      <c r="K109" s="63">
        <f>$H$66*SIN($I$66*(H109+$J$66)/180*PI())</f>
        <v>-5.171451618607984</v>
      </c>
      <c r="L109" s="63">
        <f>I109+J109+K109</f>
        <v>21.767248348766636</v>
      </c>
      <c r="M109" s="99">
        <f>I109*$M$66</f>
        <v>442.0360942883022</v>
      </c>
      <c r="N109" s="81">
        <f>F109*L109</f>
        <v>225892.2285063344</v>
      </c>
      <c r="O109" s="82">
        <f t="shared" si="22"/>
        <v>1212923.3336125677</v>
      </c>
      <c r="P109" s="83">
        <f>F109^2</f>
        <v>107694993.7151611</v>
      </c>
      <c r="Q109" s="64">
        <f>L109^2</f>
        <v>473.81310067688383</v>
      </c>
      <c r="R109" s="65">
        <f>ABS(L109)</f>
        <v>21.767248348766636</v>
      </c>
      <c r="S109" s="81"/>
      <c r="T109" s="81"/>
      <c r="U109" s="81"/>
      <c r="V109" s="81"/>
      <c r="W109" s="77"/>
      <c r="X109" s="77"/>
      <c r="Y109" s="77"/>
      <c r="Z109" s="77"/>
      <c r="AA109" s="77"/>
      <c r="AB109" s="77"/>
      <c r="AC109" s="92"/>
      <c r="AD109" s="92"/>
      <c r="AE109" s="92"/>
      <c r="AF109" s="92"/>
      <c r="AG109" s="92"/>
      <c r="AH109" s="92"/>
      <c r="AJ109" s="20">
        <f t="shared" si="20"/>
        <v>21.767248348766636</v>
      </c>
      <c r="AK109" s="89">
        <f t="shared" si="21"/>
        <v>10377.619848267766</v>
      </c>
      <c r="AL109" s="99">
        <f t="shared" si="15"/>
        <v>41</v>
      </c>
      <c r="AM109" s="20">
        <f t="shared" si="16"/>
        <v>11890.53275056844</v>
      </c>
      <c r="AN109" s="20">
        <f t="shared" si="17"/>
        <v>1105.0902357207556</v>
      </c>
    </row>
    <row r="110" spans="1:40" ht="13.5" customHeight="1">
      <c r="A110" s="97">
        <v>110</v>
      </c>
      <c r="B110" s="99">
        <v>42</v>
      </c>
      <c r="C110" s="127">
        <f t="shared" si="18"/>
        <v>10974.166629999374</v>
      </c>
      <c r="D110" s="127">
        <f t="shared" si="1"/>
        <v>-212.13203435596432</v>
      </c>
      <c r="E110" s="127">
        <f t="shared" si="2"/>
        <v>-193.79225640637534</v>
      </c>
      <c r="F110" s="127">
        <f t="shared" si="3"/>
        <v>10568.242339237035</v>
      </c>
      <c r="G110" s="99">
        <f t="shared" si="4"/>
        <v>444.51320454508163</v>
      </c>
      <c r="H110" s="99">
        <f t="shared" si="14"/>
        <v>42</v>
      </c>
      <c r="I110" s="63">
        <f t="shared" si="5"/>
        <v>24.286020217586536</v>
      </c>
      <c r="J110" s="63">
        <f t="shared" si="6"/>
        <v>3.6602540378443904</v>
      </c>
      <c r="K110" s="63">
        <f t="shared" si="7"/>
        <v>-5.7206140281768425</v>
      </c>
      <c r="L110" s="63">
        <f t="shared" si="8"/>
        <v>22.22566022725408</v>
      </c>
      <c r="M110" s="99">
        <f t="shared" si="9"/>
        <v>485.72040435173074</v>
      </c>
      <c r="N110" s="81">
        <f t="shared" si="10"/>
        <v>234886.1634311632</v>
      </c>
      <c r="O110" s="82">
        <f t="shared" si="22"/>
        <v>1219963.6353259336</v>
      </c>
      <c r="P110" s="83">
        <f t="shared" si="11"/>
        <v>111687746.14084227</v>
      </c>
      <c r="Q110" s="64">
        <f t="shared" si="12"/>
        <v>493.97997253734394</v>
      </c>
      <c r="R110" s="65">
        <f t="shared" si="13"/>
        <v>22.22566022725408</v>
      </c>
      <c r="S110" s="81"/>
      <c r="T110" s="81"/>
      <c r="U110" s="81"/>
      <c r="V110" s="81"/>
      <c r="W110" s="77"/>
      <c r="X110" s="77"/>
      <c r="Y110" s="77"/>
      <c r="Z110" s="77"/>
      <c r="AA110" s="77"/>
      <c r="AB110" s="77"/>
      <c r="AC110" s="92"/>
      <c r="AD110" s="92"/>
      <c r="AE110" s="92"/>
      <c r="AF110" s="92"/>
      <c r="AG110" s="92"/>
      <c r="AH110" s="92"/>
      <c r="AJ110" s="20">
        <f t="shared" si="20"/>
        <v>22.22566022725408</v>
      </c>
      <c r="AK110" s="89">
        <f t="shared" si="21"/>
        <v>10568.242339237035</v>
      </c>
      <c r="AL110" s="99">
        <f t="shared" si="15"/>
        <v>42</v>
      </c>
      <c r="AM110" s="20">
        <f t="shared" si="16"/>
        <v>13325.941632366417</v>
      </c>
      <c r="AN110" s="20">
        <f t="shared" si="17"/>
        <v>1214.301010879327</v>
      </c>
    </row>
    <row r="111" spans="1:40" ht="13.5" customHeight="1">
      <c r="A111" s="97">
        <v>111</v>
      </c>
      <c r="B111" s="99">
        <v>43</v>
      </c>
      <c r="C111" s="127">
        <f t="shared" si="18"/>
        <v>11185.20595768155</v>
      </c>
      <c r="D111" s="127">
        <f>$B$65*SIN($C$65*(B111+$D$65)/180*PI())</f>
        <v>-243.3478726035832</v>
      </c>
      <c r="E111" s="127">
        <f>$B$66*SIN($C$66*(B111+$D$66)/180*PI())</f>
        <v>-181.83264328134965</v>
      </c>
      <c r="F111" s="127">
        <f>C111+D111+E111</f>
        <v>10760.025441796617</v>
      </c>
      <c r="G111" s="99">
        <f>L111*$M$66</f>
        <v>454.6819756867719</v>
      </c>
      <c r="H111" s="99">
        <f t="shared" si="14"/>
        <v>43</v>
      </c>
      <c r="I111" s="63">
        <f t="shared" si="5"/>
        <v>26.462837963735723</v>
      </c>
      <c r="J111" s="63">
        <f>$H$65*SIN($I$65*(H111+$J$65)/180*PI())</f>
        <v>2.4557560793794617</v>
      </c>
      <c r="K111" s="63">
        <f>$H$66*SIN($I$66*(H111+$J$66)/180*PI())</f>
        <v>-6.184495258776589</v>
      </c>
      <c r="L111" s="63">
        <f>I111+J111+K111</f>
        <v>22.734098784338595</v>
      </c>
      <c r="M111" s="99">
        <f>I111*$M$66</f>
        <v>529.2567592747145</v>
      </c>
      <c r="N111" s="81">
        <f>F111*L111</f>
        <v>244619.48131580083</v>
      </c>
      <c r="O111" s="82">
        <f t="shared" si="22"/>
        <v>1226628.9248203295</v>
      </c>
      <c r="P111" s="83">
        <f>F111^2</f>
        <v>115778147.50811048</v>
      </c>
      <c r="Q111" s="64">
        <f>L111^2</f>
        <v>516.8392475360656</v>
      </c>
      <c r="R111" s="65">
        <f>ABS(L111)</f>
        <v>22.734098784338595</v>
      </c>
      <c r="S111" s="81"/>
      <c r="T111" s="81"/>
      <c r="U111" s="81"/>
      <c r="V111" s="81"/>
      <c r="W111" s="77"/>
      <c r="X111" s="77"/>
      <c r="Y111" s="77"/>
      <c r="Z111" s="77"/>
      <c r="AA111" s="77"/>
      <c r="AB111" s="77"/>
      <c r="AC111" s="92"/>
      <c r="AD111" s="92"/>
      <c r="AE111" s="92"/>
      <c r="AF111" s="92"/>
      <c r="AG111" s="92"/>
      <c r="AH111" s="92"/>
      <c r="AJ111" s="20">
        <f t="shared" si="20"/>
        <v>22.734098784338595</v>
      </c>
      <c r="AK111" s="89">
        <f t="shared" si="21"/>
        <v>10760.025441796617</v>
      </c>
      <c r="AL111" s="99">
        <f t="shared" si="15"/>
        <v>43</v>
      </c>
      <c r="AM111" s="20">
        <f t="shared" si="16"/>
        <v>14799.614642456916</v>
      </c>
      <c r="AN111" s="20">
        <f t="shared" si="17"/>
        <v>1323.1418981867862</v>
      </c>
    </row>
    <row r="112" spans="1:40" ht="13.5" customHeight="1">
      <c r="A112" s="97">
        <v>112</v>
      </c>
      <c r="B112" s="99">
        <v>44</v>
      </c>
      <c r="C112" s="127">
        <f t="shared" si="18"/>
        <v>11392.838163275492</v>
      </c>
      <c r="D112" s="127">
        <f t="shared" si="1"/>
        <v>-272.7116866032262</v>
      </c>
      <c r="E112" s="127">
        <f t="shared" si="2"/>
        <v>-167.16232425697052</v>
      </c>
      <c r="F112" s="127">
        <f t="shared" si="3"/>
        <v>10952.964152415294</v>
      </c>
      <c r="G112" s="99">
        <f t="shared" si="4"/>
        <v>466.1596659541141</v>
      </c>
      <c r="H112" s="99">
        <f t="shared" si="14"/>
        <v>44</v>
      </c>
      <c r="I112" s="63">
        <f t="shared" si="5"/>
        <v>28.631594873089888</v>
      </c>
      <c r="J112" s="63">
        <f t="shared" si="6"/>
        <v>1.2325683343243874</v>
      </c>
      <c r="K112" s="63">
        <f t="shared" si="7"/>
        <v>-6.55617990970857</v>
      </c>
      <c r="L112" s="63">
        <f t="shared" si="8"/>
        <v>23.307983297705704</v>
      </c>
      <c r="M112" s="99">
        <f t="shared" si="9"/>
        <v>572.6318974617977</v>
      </c>
      <c r="N112" s="81">
        <f t="shared" si="10"/>
        <v>255291.50552486497</v>
      </c>
      <c r="O112" s="82">
        <f t="shared" si="22"/>
        <v>1233058.5325196765</v>
      </c>
      <c r="P112" s="83">
        <f t="shared" si="11"/>
        <v>119967423.72409448</v>
      </c>
      <c r="Q112" s="64">
        <f t="shared" si="12"/>
        <v>543.2620854061281</v>
      </c>
      <c r="R112" s="65">
        <f t="shared" si="13"/>
        <v>23.307983297705704</v>
      </c>
      <c r="S112" s="81"/>
      <c r="T112" s="81"/>
      <c r="U112" s="81"/>
      <c r="V112" s="81"/>
      <c r="W112" s="77"/>
      <c r="X112" s="77"/>
      <c r="Y112" s="77"/>
      <c r="Z112" s="77"/>
      <c r="AA112" s="77"/>
      <c r="AB112" s="77"/>
      <c r="AC112" s="92"/>
      <c r="AD112" s="92"/>
      <c r="AE112" s="92"/>
      <c r="AF112" s="92"/>
      <c r="AG112" s="92"/>
      <c r="AH112" s="92"/>
      <c r="AJ112" s="20">
        <f t="shared" si="20"/>
        <v>23.307983297705704</v>
      </c>
      <c r="AK112" s="89">
        <f t="shared" si="21"/>
        <v>10952.964152415294</v>
      </c>
      <c r="AL112" s="99">
        <f t="shared" si="15"/>
        <v>44</v>
      </c>
      <c r="AM112" s="20">
        <f t="shared" si="16"/>
        <v>16309.75633727907</v>
      </c>
      <c r="AN112" s="20">
        <f t="shared" si="17"/>
        <v>1431.5797436544945</v>
      </c>
    </row>
    <row r="113" spans="1:40" ht="13.5" customHeight="1">
      <c r="A113" s="97">
        <v>113</v>
      </c>
      <c r="B113" s="99">
        <v>45</v>
      </c>
      <c r="C113" s="127">
        <f t="shared" si="18"/>
        <v>11597</v>
      </c>
      <c r="D113" s="127">
        <f>$B$65*SIN($C$65*(B113+$D$65)/180*PI())</f>
        <v>-300</v>
      </c>
      <c r="E113" s="127">
        <f>$B$66*SIN($C$66*(B113+$D$66)/180*PI())</f>
        <v>-150.00000000000003</v>
      </c>
      <c r="F113" s="127">
        <f>C113+D113+E113</f>
        <v>11147</v>
      </c>
      <c r="G113" s="99">
        <f>L113*$M$66</f>
        <v>479.2300660472607</v>
      </c>
      <c r="H113" s="99">
        <f t="shared" si="14"/>
        <v>45</v>
      </c>
      <c r="I113" s="63">
        <f t="shared" si="5"/>
        <v>30.79163032128523</v>
      </c>
      <c r="J113" s="63">
        <f>$H$65*SIN($I$65*(H113+$J$65)/180*PI())</f>
        <v>1.7326215608522128E-15</v>
      </c>
      <c r="K113" s="63">
        <f>$H$66*SIN($I$66*(H113+$J$66)/180*PI())</f>
        <v>-6.830127018922194</v>
      </c>
      <c r="L113" s="63">
        <f>I113+J113+K113</f>
        <v>23.961503302363035</v>
      </c>
      <c r="M113" s="99">
        <f>I113*$M$66</f>
        <v>615.8326064257046</v>
      </c>
      <c r="N113" s="81">
        <f>F113*L113</f>
        <v>267098.87731144077</v>
      </c>
      <c r="O113" s="82">
        <f t="shared" si="22"/>
        <v>1239395.6390575906</v>
      </c>
      <c r="P113" s="83">
        <f>F113^2</f>
        <v>124255609</v>
      </c>
      <c r="Q113" s="64">
        <f>L113^2</f>
        <v>574.1536405091546</v>
      </c>
      <c r="R113" s="65">
        <f>ABS(L113)</f>
        <v>23.961503302363035</v>
      </c>
      <c r="S113" s="81"/>
      <c r="T113" s="81"/>
      <c r="U113" s="81"/>
      <c r="V113" s="81"/>
      <c r="W113" s="77"/>
      <c r="X113" s="77"/>
      <c r="Y113" s="77"/>
      <c r="Z113" s="77"/>
      <c r="AA113" s="77"/>
      <c r="AB113" s="77"/>
      <c r="AC113" s="92"/>
      <c r="AD113" s="92"/>
      <c r="AE113" s="92"/>
      <c r="AF113" s="92"/>
      <c r="AG113" s="92"/>
      <c r="AH113" s="92"/>
      <c r="AJ113" s="20">
        <f t="shared" si="20"/>
        <v>23.961503302363035</v>
      </c>
      <c r="AK113" s="89">
        <f t="shared" si="21"/>
        <v>11147</v>
      </c>
      <c r="AL113" s="99">
        <f t="shared" si="15"/>
        <v>45</v>
      </c>
      <c r="AM113" s="20">
        <f t="shared" si="16"/>
        <v>17854.52684179724</v>
      </c>
      <c r="AN113" s="20">
        <f t="shared" si="17"/>
        <v>1539.5815160642615</v>
      </c>
    </row>
    <row r="114" spans="1:40" ht="13.5" customHeight="1">
      <c r="A114" s="97">
        <v>114</v>
      </c>
      <c r="B114" s="99">
        <v>46</v>
      </c>
      <c r="C114" s="127">
        <f t="shared" si="18"/>
        <v>11797.629278181847</v>
      </c>
      <c r="D114" s="127">
        <f t="shared" si="1"/>
        <v>-325.00513225182107</v>
      </c>
      <c r="E114" s="127">
        <f t="shared" si="2"/>
        <v>-130.60152123542616</v>
      </c>
      <c r="F114" s="127">
        <f t="shared" si="3"/>
        <v>11342.022624694599</v>
      </c>
      <c r="G114" s="99">
        <f t="shared" si="4"/>
        <v>494.1493068055677</v>
      </c>
      <c r="H114" s="99">
        <f t="shared" si="14"/>
        <v>46</v>
      </c>
      <c r="I114" s="63">
        <f t="shared" si="5"/>
        <v>32.94228634059947</v>
      </c>
      <c r="J114" s="63">
        <f t="shared" si="6"/>
        <v>-1.2325683343243838</v>
      </c>
      <c r="K114" s="63">
        <f t="shared" si="7"/>
        <v>-7.002252665996705</v>
      </c>
      <c r="L114" s="63">
        <f t="shared" si="8"/>
        <v>24.707465340278382</v>
      </c>
      <c r="M114" s="99">
        <f t="shared" si="9"/>
        <v>658.8457268119895</v>
      </c>
      <c r="N114" s="81">
        <f t="shared" si="10"/>
        <v>280232.63088829507</v>
      </c>
      <c r="O114" s="82">
        <f t="shared" si="22"/>
        <v>1245785.8551104562</v>
      </c>
      <c r="P114" s="83">
        <f t="shared" si="11"/>
        <v>128641477.21908414</v>
      </c>
      <c r="Q114" s="64">
        <f t="shared" si="12"/>
        <v>610.4588435410576</v>
      </c>
      <c r="R114" s="65">
        <f t="shared" si="13"/>
        <v>24.707465340278382</v>
      </c>
      <c r="S114" s="81"/>
      <c r="T114" s="81"/>
      <c r="U114" s="81"/>
      <c r="V114" s="81"/>
      <c r="W114" s="77"/>
      <c r="X114" s="77"/>
      <c r="Y114" s="77"/>
      <c r="Z114" s="77"/>
      <c r="AA114" s="77"/>
      <c r="AB114" s="77"/>
      <c r="AC114" s="92"/>
      <c r="AD114" s="92"/>
      <c r="AE114" s="92"/>
      <c r="AF114" s="92"/>
      <c r="AG114" s="92"/>
      <c r="AH114" s="92"/>
      <c r="AJ114" s="20">
        <f t="shared" si="20"/>
        <v>24.707465340278382</v>
      </c>
      <c r="AK114" s="89">
        <f t="shared" si="21"/>
        <v>11342.022624694599</v>
      </c>
      <c r="AL114" s="99">
        <f t="shared" si="15"/>
        <v>46</v>
      </c>
      <c r="AM114" s="20">
        <f t="shared" si="16"/>
        <v>19432.044091105312</v>
      </c>
      <c r="AN114" s="20">
        <f t="shared" si="17"/>
        <v>1647.1143170299736</v>
      </c>
    </row>
    <row r="115" spans="1:40" ht="13.5" customHeight="1">
      <c r="A115" s="97">
        <v>115</v>
      </c>
      <c r="B115" s="99">
        <v>47</v>
      </c>
      <c r="C115" s="127">
        <f t="shared" si="18"/>
        <v>11994.664884199357</v>
      </c>
      <c r="D115" s="127">
        <f>$B$65*SIN($C$65*(B115+$D$65)/180*PI())</f>
        <v>-347.53677920374145</v>
      </c>
      <c r="E115" s="127">
        <f>$B$66*SIN($C$66*(B115+$D$66)/180*PI())</f>
        <v>-109.25607460144937</v>
      </c>
      <c r="F115" s="127">
        <f>C115+D115+E115</f>
        <v>11537.872030394166</v>
      </c>
      <c r="G115" s="99">
        <f>L115*$M$66</f>
        <v>511.14321774015167</v>
      </c>
      <c r="H115" s="99">
        <f t="shared" si="14"/>
        <v>47</v>
      </c>
      <c r="I115" s="63">
        <f t="shared" si="5"/>
        <v>35.08290782037529</v>
      </c>
      <c r="J115" s="63">
        <f>$H$65*SIN($I$65*(H115+$J$65)/180*PI())</f>
        <v>-2.4557560793794586</v>
      </c>
      <c r="K115" s="63">
        <f>$H$66*SIN($I$66*(H115+$J$66)/180*PI())</f>
        <v>-7.069990853988243</v>
      </c>
      <c r="L115" s="63">
        <f>I115+J115+K115</f>
        <v>25.557160887007583</v>
      </c>
      <c r="M115" s="99">
        <f>I115*$M$66</f>
        <v>701.6581564075058</v>
      </c>
      <c r="N115" s="81">
        <f>F115*L115</f>
        <v>294875.25177448854</v>
      </c>
      <c r="O115" s="82">
        <f t="shared" si="22"/>
        <v>1252375.5713070189</v>
      </c>
      <c r="P115" s="83">
        <f>F115^2</f>
        <v>133122490.98975201</v>
      </c>
      <c r="Q115" s="64">
        <f>L115^2</f>
        <v>653.1684726043902</v>
      </c>
      <c r="R115" s="65">
        <f>ABS(L115)</f>
        <v>25.557160887007583</v>
      </c>
      <c r="S115" s="81"/>
      <c r="T115" s="81"/>
      <c r="U115" s="81"/>
      <c r="V115" s="81"/>
      <c r="W115" s="77"/>
      <c r="X115" s="77"/>
      <c r="Y115" s="77"/>
      <c r="Z115" s="77"/>
      <c r="AA115" s="77"/>
      <c r="AB115" s="77"/>
      <c r="AC115" s="92"/>
      <c r="AD115" s="92"/>
      <c r="AE115" s="92"/>
      <c r="AF115" s="92"/>
      <c r="AG115" s="92"/>
      <c r="AH115" s="92"/>
      <c r="AJ115" s="20">
        <f t="shared" si="20"/>
        <v>25.557160887007583</v>
      </c>
      <c r="AK115" s="89">
        <f t="shared" si="21"/>
        <v>11537.872030394166</v>
      </c>
      <c r="AL115" s="99">
        <f t="shared" si="15"/>
        <v>47</v>
      </c>
      <c r="AM115" s="20">
        <f t="shared" si="16"/>
        <v>21040.386123432927</v>
      </c>
      <c r="AN115" s="20">
        <f t="shared" si="17"/>
        <v>1754.1453910187645</v>
      </c>
    </row>
    <row r="116" spans="1:40" ht="13.5" customHeight="1">
      <c r="A116" s="97">
        <v>116</v>
      </c>
      <c r="B116" s="99">
        <v>48</v>
      </c>
      <c r="C116" s="127">
        <f t="shared" si="18"/>
        <v>12188.046799098212</v>
      </c>
      <c r="D116" s="127">
        <f t="shared" si="1"/>
        <v>-367.42346141747663</v>
      </c>
      <c r="E116" s="127">
        <f t="shared" si="2"/>
        <v>-86.28187154278521</v>
      </c>
      <c r="F116" s="127">
        <f t="shared" si="3"/>
        <v>11734.34146613795</v>
      </c>
      <c r="G116" s="99">
        <f t="shared" si="4"/>
        <v>530.4051381238967</v>
      </c>
      <c r="H116" s="99">
        <f t="shared" si="14"/>
        <v>48</v>
      </c>
      <c r="I116" s="63">
        <f t="shared" si="5"/>
        <v>37.212842706573255</v>
      </c>
      <c r="J116" s="63">
        <f t="shared" si="6"/>
        <v>-3.6602540378443806</v>
      </c>
      <c r="K116" s="63">
        <f t="shared" si="7"/>
        <v>-7.032331762534041</v>
      </c>
      <c r="L116" s="63">
        <f t="shared" si="8"/>
        <v>26.52025690619483</v>
      </c>
      <c r="M116" s="99">
        <f t="shared" si="9"/>
        <v>744.2568541314652</v>
      </c>
      <c r="N116" s="81">
        <f t="shared" si="10"/>
        <v>311197.7503069934</v>
      </c>
      <c r="O116" s="82">
        <f t="shared" si="22"/>
        <v>1259310.0719942285</v>
      </c>
      <c r="P116" s="83">
        <f t="shared" si="11"/>
        <v>137694769.64392453</v>
      </c>
      <c r="Q116" s="64">
        <f t="shared" si="12"/>
        <v>703.3240263705746</v>
      </c>
      <c r="R116" s="65">
        <f t="shared" si="13"/>
        <v>26.52025690619483</v>
      </c>
      <c r="S116" s="81"/>
      <c r="T116" s="81"/>
      <c r="U116" s="81"/>
      <c r="V116" s="81"/>
      <c r="W116" s="77"/>
      <c r="X116" s="77"/>
      <c r="Y116" s="77"/>
      <c r="Z116" s="77"/>
      <c r="AA116" s="77"/>
      <c r="AB116" s="77"/>
      <c r="AC116" s="92"/>
      <c r="AD116" s="92"/>
      <c r="AE116" s="92"/>
      <c r="AF116" s="92"/>
      <c r="AG116" s="92"/>
      <c r="AH116" s="92"/>
      <c r="AJ116" s="20">
        <f t="shared" si="20"/>
        <v>26.52025690619483</v>
      </c>
      <c r="AK116" s="89">
        <f t="shared" si="21"/>
        <v>11734.34146613795</v>
      </c>
      <c r="AL116" s="99">
        <f t="shared" si="15"/>
        <v>48</v>
      </c>
      <c r="AM116" s="20">
        <f t="shared" si="16"/>
        <v>22677.59342175977</v>
      </c>
      <c r="AN116" s="20">
        <f t="shared" si="17"/>
        <v>1860.6421353286628</v>
      </c>
    </row>
    <row r="117" spans="1:40" ht="13.5" customHeight="1">
      <c r="A117" s="97">
        <v>117</v>
      </c>
      <c r="B117" s="99">
        <v>49</v>
      </c>
      <c r="C117" s="127">
        <f t="shared" si="18"/>
        <v>12377.716116873802</v>
      </c>
      <c r="D117" s="127">
        <f>$B$65*SIN($C$65*(B117+$D$65)/180*PI())</f>
        <v>-384.5138292334732</v>
      </c>
      <c r="E117" s="127">
        <f>$B$66*SIN($C$66*(B117+$D$66)/180*PI())</f>
        <v>-62.02140451095552</v>
      </c>
      <c r="F117" s="127">
        <f>C117+D117+E117</f>
        <v>11931.180883129373</v>
      </c>
      <c r="G117" s="99">
        <f>L117*$M$66</f>
        <v>552.0942029097246</v>
      </c>
      <c r="H117" s="99">
        <f t="shared" si="14"/>
        <v>49</v>
      </c>
      <c r="I117" s="63">
        <f t="shared" si="5"/>
        <v>39.331442200393894</v>
      </c>
      <c r="J117" s="63">
        <f>$H$65*SIN($I$65*(H117+$J$65)/180*PI())</f>
        <v>-4.836895252959504</v>
      </c>
      <c r="K117" s="63">
        <f>$H$66*SIN($I$66*(H117+$J$66)/180*PI())</f>
        <v>-6.889836801948155</v>
      </c>
      <c r="L117" s="63">
        <f>I117+J117+K117</f>
        <v>27.60471014548623</v>
      </c>
      <c r="M117" s="99">
        <f>I117*$M$66</f>
        <v>786.6288440078779</v>
      </c>
      <c r="N117" s="81">
        <f>F117*L117</f>
        <v>329356.78997215274</v>
      </c>
      <c r="O117" s="82">
        <f t="shared" si="22"/>
        <v>1266731.4163061948</v>
      </c>
      <c r="P117" s="83">
        <f>F117^2</f>
        <v>142353077.2659518</v>
      </c>
      <c r="Q117" s="64">
        <f>L117^2</f>
        <v>762.0200222163104</v>
      </c>
      <c r="R117" s="65">
        <f>ABS(L117)</f>
        <v>27.60471014548623</v>
      </c>
      <c r="S117" s="81"/>
      <c r="T117" s="81"/>
      <c r="U117" s="81"/>
      <c r="V117" s="81"/>
      <c r="W117" s="77"/>
      <c r="X117" s="77"/>
      <c r="Y117" s="77"/>
      <c r="Z117" s="77"/>
      <c r="AA117" s="77"/>
      <c r="AB117" s="77"/>
      <c r="AC117" s="92"/>
      <c r="AD117" s="92"/>
      <c r="AE117" s="92"/>
      <c r="AF117" s="92"/>
      <c r="AG117" s="92"/>
      <c r="AH117" s="92"/>
      <c r="AJ117" s="20">
        <f t="shared" si="20"/>
        <v>27.60471014548623</v>
      </c>
      <c r="AK117" s="89">
        <f t="shared" si="21"/>
        <v>11931.180883129373</v>
      </c>
      <c r="AL117" s="99">
        <f t="shared" si="15"/>
        <v>49</v>
      </c>
      <c r="AM117" s="20">
        <f t="shared" si="16"/>
        <v>24341.6713011853</v>
      </c>
      <c r="AN117" s="20">
        <f t="shared" si="17"/>
        <v>1966.5721100196947</v>
      </c>
    </row>
    <row r="118" spans="1:40" ht="13.5" customHeight="1">
      <c r="A118" s="97">
        <v>118</v>
      </c>
      <c r="B118" s="99">
        <v>50</v>
      </c>
      <c r="C118" s="127">
        <f t="shared" si="18"/>
        <v>12563.615062414565</v>
      </c>
      <c r="D118" s="127">
        <f t="shared" si="1"/>
        <v>-398.6778146332048</v>
      </c>
      <c r="E118" s="127">
        <f t="shared" si="2"/>
        <v>-36.83634119069186</v>
      </c>
      <c r="F118" s="127">
        <f t="shared" si="3"/>
        <v>12128.100906590667</v>
      </c>
      <c r="G118" s="99">
        <f t="shared" si="4"/>
        <v>576.3341187483785</v>
      </c>
      <c r="H118" s="99">
        <f t="shared" si="14"/>
        <v>50</v>
      </c>
      <c r="I118" s="63">
        <f t="shared" si="5"/>
        <v>41.438060955908064</v>
      </c>
      <c r="J118" s="63">
        <f t="shared" si="6"/>
        <v>-5.976724774602395</v>
      </c>
      <c r="K118" s="63">
        <f t="shared" si="7"/>
        <v>-6.644630243886747</v>
      </c>
      <c r="L118" s="63">
        <f t="shared" si="8"/>
        <v>28.816705937418924</v>
      </c>
      <c r="M118" s="99">
        <f t="shared" si="9"/>
        <v>828.7612191181613</v>
      </c>
      <c r="N118" s="81">
        <f t="shared" si="10"/>
        <v>349491.9174045671</v>
      </c>
      <c r="O118" s="82">
        <f t="shared" si="22"/>
        <v>1274776.1009345965</v>
      </c>
      <c r="P118" s="83">
        <f t="shared" si="11"/>
        <v>147090831.60044536</v>
      </c>
      <c r="Q118" s="64">
        <f t="shared" si="12"/>
        <v>830.402541083675</v>
      </c>
      <c r="R118" s="65">
        <f t="shared" si="13"/>
        <v>28.816705937418924</v>
      </c>
      <c r="S118" s="81">
        <f>N118</f>
        <v>349491.9174045671</v>
      </c>
      <c r="T118" s="81"/>
      <c r="U118" s="81"/>
      <c r="V118" s="81"/>
      <c r="W118" s="82">
        <f>O118</f>
        <v>1274776.1009345965</v>
      </c>
      <c r="X118" s="82"/>
      <c r="Y118" s="82"/>
      <c r="Z118" s="82"/>
      <c r="AA118" s="83">
        <f>P118</f>
        <v>147090831.60044536</v>
      </c>
      <c r="AB118" s="83"/>
      <c r="AC118" s="102"/>
      <c r="AD118" s="102"/>
      <c r="AE118" s="104">
        <f>Q118</f>
        <v>830.402541083675</v>
      </c>
      <c r="AF118" s="104"/>
      <c r="AG118" s="104"/>
      <c r="AH118" s="104"/>
      <c r="AI118" s="56" t="s">
        <v>51</v>
      </c>
      <c r="AJ118" s="20">
        <f t="shared" si="20"/>
        <v>28.816705937418924</v>
      </c>
      <c r="AK118" s="89">
        <f t="shared" si="21"/>
        <v>12128.100906590667</v>
      </c>
      <c r="AL118" s="99">
        <f t="shared" si="15"/>
        <v>50</v>
      </c>
      <c r="AM118" s="20">
        <f t="shared" si="16"/>
        <v>26030.592339144972</v>
      </c>
      <c r="AN118" s="20">
        <f t="shared" si="17"/>
        <v>2071.9030477954034</v>
      </c>
    </row>
    <row r="119" spans="1:40" ht="13.5" customHeight="1">
      <c r="A119" s="97">
        <v>119</v>
      </c>
      <c r="B119" s="99">
        <v>51</v>
      </c>
      <c r="C119" s="127">
        <f t="shared" si="18"/>
        <v>12745.687009100842</v>
      </c>
      <c r="D119" s="127">
        <f>$B$65*SIN($C$65*(B119+$D$65)/180*PI())</f>
        <v>-409.8076211353316</v>
      </c>
      <c r="E119" s="127">
        <f>$B$66*SIN($C$66*(B119+$D$66)/180*PI())</f>
        <v>-11.102132867780329</v>
      </c>
      <c r="F119" s="127">
        <f>C119+D119+E119</f>
        <v>12324.777255097732</v>
      </c>
      <c r="G119" s="99">
        <f>L119*$M$66</f>
        <v>603.2124382283914</v>
      </c>
      <c r="H119" s="99">
        <f t="shared" si="14"/>
        <v>51</v>
      </c>
      <c r="I119" s="63">
        <f t="shared" si="5"/>
        <v>43.53205727663555</v>
      </c>
      <c r="J119" s="63">
        <f>$H$65*SIN($I$65*(H119+$J$65)/180*PI())</f>
        <v>-7.071067811865477</v>
      </c>
      <c r="K119" s="63">
        <f>$H$66*SIN($I$66*(H119+$J$66)/180*PI())</f>
        <v>-6.3003675533505055</v>
      </c>
      <c r="L119" s="63">
        <f>I119+J119+K119</f>
        <v>30.160621911419568</v>
      </c>
      <c r="M119" s="99">
        <f>I119*$M$66</f>
        <v>870.641145532711</v>
      </c>
      <c r="N119" s="81">
        <f>F119*L119</f>
        <v>371722.9469334662</v>
      </c>
      <c r="O119" s="82">
        <f t="shared" si="22"/>
        <v>1283572.5307455913</v>
      </c>
      <c r="P119" s="83">
        <f>F119^2</f>
        <v>151900134.38777438</v>
      </c>
      <c r="Q119" s="64">
        <f>L119^2</f>
        <v>909.6631140836022</v>
      </c>
      <c r="R119" s="65">
        <f>ABS(L119)</f>
        <v>30.160621911419568</v>
      </c>
      <c r="S119" s="81"/>
      <c r="T119" s="81"/>
      <c r="U119" s="81"/>
      <c r="V119" s="81"/>
      <c r="W119" s="77"/>
      <c r="X119" s="77"/>
      <c r="Y119" s="77"/>
      <c r="Z119" s="77"/>
      <c r="AA119" s="77"/>
      <c r="AB119" s="77"/>
      <c r="AC119" s="92"/>
      <c r="AD119" s="92"/>
      <c r="AE119" s="92"/>
      <c r="AF119" s="92"/>
      <c r="AG119" s="92"/>
      <c r="AH119" s="92"/>
      <c r="AJ119" s="20">
        <f t="shared" si="20"/>
        <v>30.160621911419568</v>
      </c>
      <c r="AK119" s="89">
        <f t="shared" si="21"/>
        <v>12324.777255097732</v>
      </c>
      <c r="AL119" s="99">
        <f t="shared" si="15"/>
        <v>51</v>
      </c>
      <c r="AM119" s="20">
        <f t="shared" si="16"/>
        <v>27742.298845512374</v>
      </c>
      <c r="AN119" s="20">
        <f t="shared" si="17"/>
        <v>2176.6028638317775</v>
      </c>
    </row>
    <row r="120" spans="1:40" ht="13.5" customHeight="1">
      <c r="A120" s="97">
        <v>120</v>
      </c>
      <c r="B120" s="99">
        <v>52</v>
      </c>
      <c r="C120" s="127">
        <f t="shared" si="18"/>
        <v>12923.876496053907</v>
      </c>
      <c r="D120" s="127">
        <f t="shared" si="1"/>
        <v>-417.81854419201136</v>
      </c>
      <c r="E120" s="127">
        <f t="shared" si="2"/>
        <v>14.797582684839675</v>
      </c>
      <c r="F120" s="127">
        <f t="shared" si="3"/>
        <v>12520.855534546734</v>
      </c>
      <c r="G120" s="99">
        <f t="shared" si="4"/>
        <v>632.7803332687649</v>
      </c>
      <c r="H120" s="99">
        <f t="shared" si="14"/>
        <v>52</v>
      </c>
      <c r="I120" s="63">
        <f t="shared" si="5"/>
        <v>45.61279331101206</v>
      </c>
      <c r="J120" s="63">
        <f t="shared" si="6"/>
        <v>-8.111595753452773</v>
      </c>
      <c r="K120" s="63">
        <f t="shared" si="7"/>
        <v>-5.862180894121043</v>
      </c>
      <c r="L120" s="63">
        <f t="shared" si="8"/>
        <v>31.639016663438245</v>
      </c>
      <c r="M120" s="99">
        <f t="shared" si="9"/>
        <v>912.2558662202413</v>
      </c>
      <c r="N120" s="81">
        <f t="shared" si="10"/>
        <v>396147.5568980271</v>
      </c>
      <c r="O120" s="82">
        <f t="shared" si="22"/>
        <v>1293238.3353684924</v>
      </c>
      <c r="P120" s="83">
        <f t="shared" si="11"/>
        <v>156771823.31698957</v>
      </c>
      <c r="Q120" s="64">
        <f t="shared" si="12"/>
        <v>1001.0273754293229</v>
      </c>
      <c r="R120" s="65">
        <f t="shared" si="13"/>
        <v>31.639016663438245</v>
      </c>
      <c r="S120" s="81"/>
      <c r="T120" s="81"/>
      <c r="U120" s="81"/>
      <c r="V120" s="81"/>
      <c r="W120" s="77"/>
      <c r="X120" s="77"/>
      <c r="Y120" s="77"/>
      <c r="Z120" s="77"/>
      <c r="AA120" s="77"/>
      <c r="AB120" s="77"/>
      <c r="AC120" s="92"/>
      <c r="AD120" s="92"/>
      <c r="AE120" s="92"/>
      <c r="AF120" s="92"/>
      <c r="AG120" s="92"/>
      <c r="AH120" s="92"/>
      <c r="AJ120" s="20">
        <f t="shared" si="20"/>
        <v>31.639016663438245</v>
      </c>
      <c r="AK120" s="89">
        <f t="shared" si="21"/>
        <v>12520.855534546734</v>
      </c>
      <c r="AL120" s="99">
        <f t="shared" si="15"/>
        <v>52</v>
      </c>
      <c r="AM120" s="20">
        <f t="shared" si="16"/>
        <v>29474.70536957768</v>
      </c>
      <c r="AN120" s="20">
        <f t="shared" si="17"/>
        <v>2280.6396655506032</v>
      </c>
    </row>
    <row r="121" spans="1:40" ht="13.5" customHeight="1">
      <c r="A121" s="97">
        <v>121</v>
      </c>
      <c r="B121" s="99">
        <v>53</v>
      </c>
      <c r="C121" s="127">
        <f t="shared" si="18"/>
        <v>13098.12924502987</v>
      </c>
      <c r="D121" s="127">
        <f>$B$65*SIN($C$65*(B121+$D$65)/180*PI())</f>
        <v>-422.64961584165525</v>
      </c>
      <c r="E121" s="127">
        <f>$B$66*SIN($C$66*(B121+$D$66)/180*PI())</f>
        <v>40.476700362644095</v>
      </c>
      <c r="F121" s="127">
        <f>C121+D121+E121</f>
        <v>12715.956329550858</v>
      </c>
      <c r="G121" s="99">
        <f>L121*$M$66</f>
        <v>665.0528614644874</v>
      </c>
      <c r="H121" s="99">
        <f t="shared" si="14"/>
        <v>53</v>
      </c>
      <c r="I121" s="63">
        <f t="shared" si="5"/>
        <v>47.67963524668499</v>
      </c>
      <c r="J121" s="63">
        <f>$H$65*SIN($I$65*(H121+$J$65)/180*PI())</f>
        <v>-9.090389553440874</v>
      </c>
      <c r="K121" s="63">
        <f>$H$66*SIN($I$66*(H121+$J$66)/180*PI())</f>
        <v>-5.336602620019749</v>
      </c>
      <c r="L121" s="63">
        <f>I121+J121+K121</f>
        <v>33.25264307322437</v>
      </c>
      <c r="M121" s="99">
        <f>I121*$M$66</f>
        <v>953.5927049336998</v>
      </c>
      <c r="N121" s="81">
        <f>F121*L121</f>
        <v>422839.15716126293</v>
      </c>
      <c r="O121" s="82">
        <f t="shared" si="22"/>
        <v>1303877.5814904564</v>
      </c>
      <c r="P121" s="83">
        <f>F121^2</f>
        <v>161695545.37504452</v>
      </c>
      <c r="Q121" s="64">
        <f>L121^2</f>
        <v>1105.7382713552568</v>
      </c>
      <c r="R121" s="65">
        <f>ABS(L121)</f>
        <v>33.25264307322437</v>
      </c>
      <c r="S121" s="81"/>
      <c r="T121" s="81"/>
      <c r="U121" s="81"/>
      <c r="V121" s="81"/>
      <c r="W121" s="77"/>
      <c r="X121" s="77"/>
      <c r="Y121" s="77"/>
      <c r="Z121" s="77"/>
      <c r="AA121" s="77"/>
      <c r="AB121" s="77"/>
      <c r="AC121" s="92"/>
      <c r="AD121" s="92"/>
      <c r="AE121" s="92"/>
      <c r="AF121" s="92"/>
      <c r="AG121" s="92"/>
      <c r="AH121" s="92"/>
      <c r="AJ121" s="20">
        <f t="shared" si="20"/>
        <v>33.25264307322437</v>
      </c>
      <c r="AK121" s="89">
        <f t="shared" si="21"/>
        <v>12715.956329550858</v>
      </c>
      <c r="AL121" s="99">
        <f t="shared" si="15"/>
        <v>53</v>
      </c>
      <c r="AM121" s="20">
        <f t="shared" si="16"/>
        <v>31225.70124084808</v>
      </c>
      <c r="AN121" s="20">
        <f t="shared" si="17"/>
        <v>2383.981762334249</v>
      </c>
    </row>
    <row r="122" spans="1:40" ht="13.5" customHeight="1">
      <c r="A122" s="97">
        <v>122</v>
      </c>
      <c r="B122" s="99">
        <v>54</v>
      </c>
      <c r="C122" s="127">
        <f t="shared" si="18"/>
        <v>13268.39217695337</v>
      </c>
      <c r="D122" s="127">
        <f t="shared" si="1"/>
        <v>-424.26406871192853</v>
      </c>
      <c r="E122" s="127">
        <f t="shared" si="2"/>
        <v>65.5524036673231</v>
      </c>
      <c r="F122" s="127">
        <f t="shared" si="3"/>
        <v>12909.680511908764</v>
      </c>
      <c r="G122" s="99">
        <f t="shared" si="4"/>
        <v>700.0097122204124</v>
      </c>
      <c r="H122" s="99">
        <f t="shared" si="14"/>
        <v>54</v>
      </c>
      <c r="I122" s="63">
        <f t="shared" si="5"/>
        <v>49.73195350357878</v>
      </c>
      <c r="J122" s="63">
        <f t="shared" si="6"/>
        <v>-10</v>
      </c>
      <c r="K122" s="63">
        <f t="shared" si="7"/>
        <v>-4.731467892558155</v>
      </c>
      <c r="L122" s="63">
        <f t="shared" si="8"/>
        <v>35.00048561102062</v>
      </c>
      <c r="M122" s="99">
        <f t="shared" si="9"/>
        <v>994.6390700715756</v>
      </c>
      <c r="N122" s="81">
        <f t="shared" si="10"/>
        <v>451845.08699993603</v>
      </c>
      <c r="O122" s="82">
        <f t="shared" si="22"/>
        <v>1315577.941213827</v>
      </c>
      <c r="P122" s="83">
        <f t="shared" si="11"/>
        <v>166659850.91955692</v>
      </c>
      <c r="Q122" s="64">
        <f t="shared" si="12"/>
        <v>1225.0339930072616</v>
      </c>
      <c r="R122" s="65">
        <f t="shared" si="13"/>
        <v>35.00048561102062</v>
      </c>
      <c r="S122" s="81"/>
      <c r="T122" s="81"/>
      <c r="U122" s="81"/>
      <c r="V122" s="81"/>
      <c r="W122" s="77"/>
      <c r="X122" s="77"/>
      <c r="Y122" s="77"/>
      <c r="Z122" s="77"/>
      <c r="AA122" s="77"/>
      <c r="AB122" s="77"/>
      <c r="AC122" s="92"/>
      <c r="AD122" s="92"/>
      <c r="AE122" s="92"/>
      <c r="AF122" s="92"/>
      <c r="AG122" s="92"/>
      <c r="AH122" s="92"/>
      <c r="AJ122" s="20">
        <f t="shared" si="20"/>
        <v>35.00048561102062</v>
      </c>
      <c r="AK122" s="89">
        <f t="shared" si="21"/>
        <v>12909.680511908764</v>
      </c>
      <c r="AL122" s="99">
        <f t="shared" si="15"/>
        <v>54</v>
      </c>
      <c r="AM122" s="20">
        <f t="shared" si="16"/>
        <v>32993.15314057467</v>
      </c>
      <c r="AN122" s="20">
        <f t="shared" si="17"/>
        <v>2486.597675178939</v>
      </c>
    </row>
    <row r="123" spans="1:40" ht="13.5" customHeight="1">
      <c r="A123" s="97">
        <v>123</v>
      </c>
      <c r="B123" s="99">
        <v>55</v>
      </c>
      <c r="C123" s="127">
        <f t="shared" si="18"/>
        <v>13434.61342808597</v>
      </c>
      <c r="D123" s="127">
        <f>$B$65*SIN($C$65*(B123+$D$65)/180*PI())</f>
        <v>-422.64961584165525</v>
      </c>
      <c r="E123" s="127">
        <f>$B$66*SIN($C$66*(B123+$D$66)/180*PI())</f>
        <v>89.65087161903581</v>
      </c>
      <c r="F123" s="127">
        <f>C123+D123+E123</f>
        <v>13101.61468386335</v>
      </c>
      <c r="G123" s="99">
        <f>L123*$M$66</f>
        <v>737.596412811014</v>
      </c>
      <c r="H123" s="99">
        <f t="shared" si="14"/>
        <v>55</v>
      </c>
      <c r="I123" s="63">
        <f t="shared" si="5"/>
        <v>51.76912292567113</v>
      </c>
      <c r="J123" s="63">
        <f>$H$65*SIN($I$65*(H123+$J$65)/180*PI())</f>
        <v>-10.833504408394036</v>
      </c>
      <c r="K123" s="63">
        <f>$H$66*SIN($I$66*(H123+$J$66)/180*PI())</f>
        <v>-4.055797876726391</v>
      </c>
      <c r="L123" s="63">
        <f>I123+J123+K123</f>
        <v>36.879820640550705</v>
      </c>
      <c r="M123" s="99">
        <f>I123*$M$66</f>
        <v>1035.3824585134225</v>
      </c>
      <c r="N123" s="81">
        <f>F123*L123</f>
        <v>483185.19964248576</v>
      </c>
      <c r="O123" s="82">
        <f t="shared" si="22"/>
        <v>1328407.885876296</v>
      </c>
      <c r="P123" s="83">
        <f>F123^2</f>
        <v>171652307.32442376</v>
      </c>
      <c r="Q123" s="64">
        <f>L123^2</f>
        <v>1360.1211704791897</v>
      </c>
      <c r="R123" s="65">
        <f>ABS(L123)</f>
        <v>36.879820640550705</v>
      </c>
      <c r="S123" s="81"/>
      <c r="T123" s="81"/>
      <c r="U123" s="81"/>
      <c r="V123" s="81"/>
      <c r="W123" s="77"/>
      <c r="X123" s="77"/>
      <c r="Y123" s="77"/>
      <c r="Z123" s="77"/>
      <c r="AA123" s="77"/>
      <c r="AB123" s="77"/>
      <c r="AC123" s="92"/>
      <c r="AD123" s="92"/>
      <c r="AE123" s="92"/>
      <c r="AF123" s="92"/>
      <c r="AG123" s="92"/>
      <c r="AH123" s="92"/>
      <c r="AJ123" s="20">
        <f t="shared" si="20"/>
        <v>36.879820640550705</v>
      </c>
      <c r="AK123" s="89">
        <f t="shared" si="21"/>
        <v>13101.61468386335</v>
      </c>
      <c r="AL123" s="99">
        <f t="shared" si="15"/>
        <v>55</v>
      </c>
      <c r="AM123" s="20">
        <f t="shared" si="16"/>
        <v>34774.90770087273</v>
      </c>
      <c r="AN123" s="20">
        <f t="shared" si="17"/>
        <v>2588.4561462835563</v>
      </c>
    </row>
    <row r="124" spans="1:40" ht="13.5" customHeight="1">
      <c r="A124" s="97">
        <v>124</v>
      </c>
      <c r="B124" s="99">
        <v>56</v>
      </c>
      <c r="C124" s="127">
        <f t="shared" si="18"/>
        <v>13596.74236582435</v>
      </c>
      <c r="D124" s="127">
        <f t="shared" si="1"/>
        <v>-417.8185441920114</v>
      </c>
      <c r="E124" s="127">
        <f t="shared" si="2"/>
        <v>112.41285156620532</v>
      </c>
      <c r="F124" s="127">
        <f t="shared" si="3"/>
        <v>13291.336673198542</v>
      </c>
      <c r="G124" s="99">
        <f t="shared" si="4"/>
        <v>777.7259681685739</v>
      </c>
      <c r="H124" s="99">
        <f t="shared" si="14"/>
        <v>56</v>
      </c>
      <c r="I124" s="63">
        <f t="shared" si="5"/>
        <v>53.790522971421574</v>
      </c>
      <c r="J124" s="63">
        <f t="shared" si="6"/>
        <v>-11.584559306791382</v>
      </c>
      <c r="K124" s="63">
        <f t="shared" si="7"/>
        <v>-3.319665256201494</v>
      </c>
      <c r="L124" s="63">
        <f t="shared" si="8"/>
        <v>38.886298408428694</v>
      </c>
      <c r="M124" s="99">
        <f t="shared" si="9"/>
        <v>1075.8104594284314</v>
      </c>
      <c r="N124" s="81">
        <f t="shared" si="10"/>
        <v>516850.8841208904</v>
      </c>
      <c r="O124" s="82">
        <f t="shared" si="22"/>
        <v>1342413.9816624678</v>
      </c>
      <c r="P124" s="83">
        <f t="shared" si="11"/>
        <v>176659630.5603125</v>
      </c>
      <c r="Q124" s="64">
        <f t="shared" si="12"/>
        <v>1512.144203909364</v>
      </c>
      <c r="R124" s="65">
        <f t="shared" si="13"/>
        <v>38.886298408428694</v>
      </c>
      <c r="S124" s="81"/>
      <c r="T124" s="81"/>
      <c r="U124" s="81"/>
      <c r="V124" s="81"/>
      <c r="W124" s="77"/>
      <c r="X124" s="77"/>
      <c r="Y124" s="77"/>
      <c r="Z124" s="77"/>
      <c r="AA124" s="77"/>
      <c r="AB124" s="77"/>
      <c r="AC124" s="92"/>
      <c r="AD124" s="92"/>
      <c r="AE124" s="92"/>
      <c r="AF124" s="92"/>
      <c r="AG124" s="92"/>
      <c r="AH124" s="92"/>
      <c r="AJ124" s="20">
        <f t="shared" si="20"/>
        <v>38.886298408428694</v>
      </c>
      <c r="AK124" s="89">
        <f t="shared" si="21"/>
        <v>13291.336673198542</v>
      </c>
      <c r="AL124" s="99">
        <f t="shared" si="15"/>
        <v>56</v>
      </c>
      <c r="AM124" s="20">
        <f t="shared" si="16"/>
        <v>36568.79412826878</v>
      </c>
      <c r="AN124" s="20">
        <f t="shared" si="17"/>
        <v>2689.5261485710785</v>
      </c>
    </row>
    <row r="125" spans="1:40" ht="13.5" customHeight="1">
      <c r="A125" s="97">
        <v>125</v>
      </c>
      <c r="B125" s="99">
        <v>57</v>
      </c>
      <c r="C125" s="127">
        <f t="shared" si="18"/>
        <v>13754.729604123499</v>
      </c>
      <c r="D125" s="127">
        <f>$B$65*SIN($C$65*(B125+$D$65)/180*PI())</f>
        <v>-409.80762113533166</v>
      </c>
      <c r="E125" s="127">
        <f>$B$66*SIN($C$66*(B125+$D$66)/180*PI())</f>
        <v>133.499014815093</v>
      </c>
      <c r="F125" s="127">
        <f>C125+D125+E125</f>
        <v>13478.420997803261</v>
      </c>
      <c r="G125" s="99">
        <f>L125*$M$66</f>
        <v>820.2809023208904</v>
      </c>
      <c r="H125" s="99">
        <f t="shared" si="14"/>
        <v>57</v>
      </c>
      <c r="I125" s="63">
        <f t="shared" si="5"/>
        <v>55.795537902794415</v>
      </c>
      <c r="J125" s="63">
        <f>$H$65*SIN($I$65*(H125+$J$65)/180*PI())</f>
        <v>-12.247448713915887</v>
      </c>
      <c r="K125" s="63">
        <f>$H$66*SIN($I$66*(H125+$J$66)/180*PI())</f>
        <v>-2.534044072834007</v>
      </c>
      <c r="L125" s="63">
        <f>I125+J125+K125</f>
        <v>41.01404511604452</v>
      </c>
      <c r="M125" s="99">
        <f>I125*$M$66</f>
        <v>1115.9107580558882</v>
      </c>
      <c r="N125" s="81">
        <f>F125*L125</f>
        <v>552804.5668969448</v>
      </c>
      <c r="O125" s="82">
        <f t="shared" si="22"/>
        <v>1357618.3676989311</v>
      </c>
      <c r="P125" s="83">
        <f>F125^2</f>
        <v>181667832.59402385</v>
      </c>
      <c r="Q125" s="64">
        <f>L125^2</f>
        <v>1682.1518967809354</v>
      </c>
      <c r="R125" s="65">
        <f>ABS(L125)</f>
        <v>41.01404511604452</v>
      </c>
      <c r="S125" s="81"/>
      <c r="T125" s="81"/>
      <c r="U125" s="81"/>
      <c r="V125" s="81"/>
      <c r="W125" s="77"/>
      <c r="X125" s="77"/>
      <c r="Y125" s="77"/>
      <c r="Z125" s="77"/>
      <c r="AA125" s="77"/>
      <c r="AB125" s="77"/>
      <c r="AC125" s="92"/>
      <c r="AD125" s="92"/>
      <c r="AE125" s="92"/>
      <c r="AF125" s="92"/>
      <c r="AG125" s="92"/>
      <c r="AH125" s="92"/>
      <c r="AJ125" s="20">
        <f t="shared" si="20"/>
        <v>41.01404511604452</v>
      </c>
      <c r="AK125" s="89">
        <f t="shared" si="21"/>
        <v>13478.420997803261</v>
      </c>
      <c r="AL125" s="99">
        <f t="shared" si="15"/>
        <v>57</v>
      </c>
      <c r="AM125" s="20">
        <f t="shared" si="16"/>
        <v>38372.62684847806</v>
      </c>
      <c r="AN125" s="20">
        <f t="shared" si="17"/>
        <v>2789.7768951397206</v>
      </c>
    </row>
    <row r="126" spans="1:40" ht="13.5" customHeight="1">
      <c r="A126" s="97">
        <v>126</v>
      </c>
      <c r="B126" s="99">
        <v>58</v>
      </c>
      <c r="C126" s="127">
        <f t="shared" si="18"/>
        <v>13908.527018540175</v>
      </c>
      <c r="D126" s="127">
        <f t="shared" si="1"/>
        <v>-398.67781463320483</v>
      </c>
      <c r="E126" s="127">
        <f t="shared" si="2"/>
        <v>152.59501523905115</v>
      </c>
      <c r="F126" s="127">
        <f t="shared" si="3"/>
        <v>13662.44421914602</v>
      </c>
      <c r="G126" s="99">
        <f t="shared" si="4"/>
        <v>865.1156640548497</v>
      </c>
      <c r="H126" s="99">
        <f t="shared" si="14"/>
        <v>58</v>
      </c>
      <c r="I126" s="63">
        <f t="shared" si="5"/>
        <v>57.78355697281855</v>
      </c>
      <c r="J126" s="63">
        <f t="shared" si="6"/>
        <v>-12.817127641115773</v>
      </c>
      <c r="K126" s="63">
        <f t="shared" si="7"/>
        <v>-1.7106461289602914</v>
      </c>
      <c r="L126" s="63">
        <f t="shared" si="8"/>
        <v>43.255783202742485</v>
      </c>
      <c r="M126" s="99">
        <f t="shared" si="9"/>
        <v>1155.671139456371</v>
      </c>
      <c r="N126" s="81">
        <f t="shared" si="10"/>
        <v>590979.7251629425</v>
      </c>
      <c r="O126" s="82">
        <f t="shared" si="22"/>
        <v>1374016.498786077</v>
      </c>
      <c r="P126" s="83">
        <f t="shared" si="11"/>
        <v>186662382.0412765</v>
      </c>
      <c r="Q126" s="64">
        <f t="shared" si="12"/>
        <v>1871.062780482659</v>
      </c>
      <c r="R126" s="65">
        <f t="shared" si="13"/>
        <v>43.255783202742485</v>
      </c>
      <c r="S126" s="81"/>
      <c r="T126" s="81"/>
      <c r="U126" s="81"/>
      <c r="V126" s="81"/>
      <c r="W126" s="77"/>
      <c r="X126" s="77"/>
      <c r="Y126" s="77"/>
      <c r="Z126" s="77"/>
      <c r="AA126" s="77"/>
      <c r="AB126" s="77"/>
      <c r="AC126" s="92"/>
      <c r="AD126" s="92"/>
      <c r="AE126" s="92"/>
      <c r="AF126" s="92"/>
      <c r="AG126" s="92"/>
      <c r="AH126" s="92"/>
      <c r="AJ126" s="20">
        <f t="shared" si="20"/>
        <v>43.255783202742485</v>
      </c>
      <c r="AK126" s="89">
        <f t="shared" si="21"/>
        <v>13662.44421914602</v>
      </c>
      <c r="AL126" s="99">
        <f t="shared" si="15"/>
        <v>58</v>
      </c>
      <c r="AM126" s="20">
        <f t="shared" si="16"/>
        <v>40184.208169190126</v>
      </c>
      <c r="AN126" s="20">
        <f t="shared" si="17"/>
        <v>2889.1778486409276</v>
      </c>
    </row>
    <row r="127" spans="1:40" ht="13.5" customHeight="1">
      <c r="A127" s="97">
        <v>127</v>
      </c>
      <c r="B127" s="99">
        <v>59</v>
      </c>
      <c r="C127" s="127">
        <f t="shared" si="18"/>
        <v>14058.087760892076</v>
      </c>
      <c r="D127" s="127">
        <f>$B$65*SIN($C$65*(B127+$D$65)/180*PI())</f>
        <v>-384.5138292334733</v>
      </c>
      <c r="E127" s="127">
        <f>$B$66*SIN($C$66*(B127+$D$66)/180*PI())</f>
        <v>169.41617545524525</v>
      </c>
      <c r="F127" s="127">
        <f>C127+D127+E127</f>
        <v>13842.990107113848</v>
      </c>
      <c r="G127" s="99">
        <f>L127*$M$66</f>
        <v>912.0593546489615</v>
      </c>
      <c r="H127" s="99">
        <f t="shared" si="14"/>
        <v>59</v>
      </c>
      <c r="I127" s="63">
        <f t="shared" si="5"/>
        <v>59.753974611626894</v>
      </c>
      <c r="J127" s="63">
        <f>$H$65*SIN($I$65*(H127+$J$65)/180*PI())</f>
        <v>-13.289260487773491</v>
      </c>
      <c r="K127" s="63">
        <f>$H$66*SIN($I$66*(H127+$J$66)/180*PI())</f>
        <v>-0.8617463914053229</v>
      </c>
      <c r="L127" s="63">
        <f>I127+J127+K127</f>
        <v>45.60296773244808</v>
      </c>
      <c r="M127" s="99">
        <f>I127*$M$66</f>
        <v>1195.0794922325379</v>
      </c>
      <c r="N127" s="81">
        <f>F127*L127</f>
        <v>631281.4311753107</v>
      </c>
      <c r="O127" s="82">
        <f t="shared" si="22"/>
        <v>1391575.2332737462</v>
      </c>
      <c r="P127" s="83">
        <f>F127^2</f>
        <v>191628375.1056519</v>
      </c>
      <c r="Q127" s="64">
        <f>L127^2</f>
        <v>2079.6306660067007</v>
      </c>
      <c r="R127" s="65">
        <f>ABS(L127)</f>
        <v>45.60296773244808</v>
      </c>
      <c r="S127" s="81"/>
      <c r="T127" s="81"/>
      <c r="U127" s="81"/>
      <c r="V127" s="81"/>
      <c r="W127" s="77"/>
      <c r="X127" s="77"/>
      <c r="Y127" s="77"/>
      <c r="Z127" s="77"/>
      <c r="AA127" s="77"/>
      <c r="AB127" s="77"/>
      <c r="AC127" s="92"/>
      <c r="AD127" s="92"/>
      <c r="AE127" s="92"/>
      <c r="AF127" s="92"/>
      <c r="AG127" s="92"/>
      <c r="AH127" s="92"/>
      <c r="AJ127" s="20">
        <f t="shared" si="20"/>
        <v>45.60296773244808</v>
      </c>
      <c r="AK127" s="89">
        <f t="shared" si="21"/>
        <v>13842.990107113848</v>
      </c>
      <c r="AL127" s="99">
        <f t="shared" si="15"/>
        <v>59</v>
      </c>
      <c r="AM127" s="20">
        <f t="shared" si="16"/>
        <v>42001.3309576184</v>
      </c>
      <c r="AN127" s="20">
        <f t="shared" si="17"/>
        <v>2987.6987305813445</v>
      </c>
    </row>
    <row r="128" spans="1:40" ht="13.5" customHeight="1">
      <c r="A128" s="97">
        <v>128</v>
      </c>
      <c r="B128" s="99">
        <v>60</v>
      </c>
      <c r="C128" s="127">
        <f t="shared" si="18"/>
        <v>14203.366273528258</v>
      </c>
      <c r="D128" s="127">
        <f t="shared" si="1"/>
        <v>-367.4234614174767</v>
      </c>
      <c r="E128" s="127">
        <f t="shared" si="2"/>
        <v>183.7117307087384</v>
      </c>
      <c r="F128" s="127">
        <f t="shared" si="3"/>
        <v>14019.65454281952</v>
      </c>
      <c r="G128" s="99">
        <f t="shared" si="4"/>
        <v>960.9187314614877</v>
      </c>
      <c r="H128" s="99">
        <f t="shared" si="14"/>
        <v>60</v>
      </c>
      <c r="I128" s="63">
        <f t="shared" si="5"/>
        <v>61.706190610918775</v>
      </c>
      <c r="J128" s="63">
        <f t="shared" si="6"/>
        <v>-13.660254037844387</v>
      </c>
      <c r="K128" s="63">
        <f t="shared" si="7"/>
        <v>-1.7326215608522128E-15</v>
      </c>
      <c r="L128" s="63">
        <f t="shared" si="8"/>
        <v>48.045936573074385</v>
      </c>
      <c r="M128" s="99">
        <f t="shared" si="9"/>
        <v>1234.1238122183754</v>
      </c>
      <c r="N128" s="81">
        <f t="shared" si="10"/>
        <v>673587.4329407208</v>
      </c>
      <c r="O128" s="82">
        <f t="shared" si="22"/>
        <v>1410231.3417748108</v>
      </c>
      <c r="P128" s="83">
        <f t="shared" si="11"/>
        <v>196550713.50000003</v>
      </c>
      <c r="Q128" s="64">
        <f t="shared" si="12"/>
        <v>2308.4120211838867</v>
      </c>
      <c r="R128" s="65">
        <f t="shared" si="13"/>
        <v>48.045936573074385</v>
      </c>
      <c r="S128" s="81">
        <f>N128</f>
        <v>673587.4329407208</v>
      </c>
      <c r="T128" s="81">
        <f>N128</f>
        <v>673587.4329407208</v>
      </c>
      <c r="U128" s="81">
        <f>N128</f>
        <v>673587.4329407208</v>
      </c>
      <c r="V128" s="81"/>
      <c r="W128" s="82">
        <f>O128</f>
        <v>1410231.3417748108</v>
      </c>
      <c r="X128" s="82">
        <f>O128</f>
        <v>1410231.3417748108</v>
      </c>
      <c r="Y128" s="82">
        <f>O128</f>
        <v>1410231.3417748108</v>
      </c>
      <c r="Z128" s="82"/>
      <c r="AA128" s="83">
        <f>P128</f>
        <v>196550713.50000003</v>
      </c>
      <c r="AB128" s="83">
        <f>P128</f>
        <v>196550713.50000003</v>
      </c>
      <c r="AC128" s="102">
        <f>P128</f>
        <v>196550713.50000003</v>
      </c>
      <c r="AD128" s="102"/>
      <c r="AE128" s="104">
        <f>Q128</f>
        <v>2308.4120211838867</v>
      </c>
      <c r="AF128" s="104">
        <f>Q128</f>
        <v>2308.4120211838867</v>
      </c>
      <c r="AG128" s="104">
        <f>Q128</f>
        <v>2308.4120211838867</v>
      </c>
      <c r="AH128" s="104"/>
      <c r="AI128" s="56" t="s">
        <v>52</v>
      </c>
      <c r="AJ128" s="20">
        <f t="shared" si="20"/>
        <v>48.045936573074385</v>
      </c>
      <c r="AK128" s="89">
        <f t="shared" si="21"/>
        <v>14019.65454281952</v>
      </c>
      <c r="AL128" s="99">
        <f t="shared" si="15"/>
        <v>60</v>
      </c>
      <c r="AM128" s="20">
        <f t="shared" si="16"/>
        <v>43821.78132955149</v>
      </c>
      <c r="AN128" s="20">
        <f t="shared" si="17"/>
        <v>3085.3095305459387</v>
      </c>
    </row>
    <row r="129" spans="1:40" ht="13.5" customHeight="1">
      <c r="A129" s="97">
        <v>129</v>
      </c>
      <c r="B129" s="99">
        <v>61</v>
      </c>
      <c r="C129" s="127">
        <f t="shared" si="18"/>
        <v>14344.318303206423</v>
      </c>
      <c r="D129" s="127">
        <f>$B$65*SIN($C$65*(B129+$D$65)/180*PI())</f>
        <v>-347.53677920374156</v>
      </c>
      <c r="E129" s="127">
        <f>$B$66*SIN($C$66*(B129+$D$66)/180*PI())</f>
        <v>195.2685671974049</v>
      </c>
      <c r="F129" s="127">
        <f>C129+D129+E129</f>
        <v>14192.050091200086</v>
      </c>
      <c r="G129" s="99">
        <f>L129*$M$66</f>
        <v>1011.4814378358841</v>
      </c>
      <c r="H129" s="99">
        <f t="shared" si="14"/>
        <v>61</v>
      </c>
      <c r="I129" s="63">
        <f t="shared" si="5"/>
        <v>63.63961030678927</v>
      </c>
      <c r="J129" s="63">
        <f>$H$65*SIN($I$65*(H129+$J$65)/180*PI())</f>
        <v>-13.92728480640038</v>
      </c>
      <c r="K129" s="63">
        <f>$H$66*SIN($I$66*(H129+$J$66)/180*PI())</f>
        <v>0.8617463914053132</v>
      </c>
      <c r="L129" s="63">
        <f>I129+J129+K129</f>
        <v>50.574071891794205</v>
      </c>
      <c r="M129" s="99">
        <f>I129*$M$66</f>
        <v>1272.7922061357854</v>
      </c>
      <c r="N129" s="81">
        <f>F129*L129</f>
        <v>717749.7616042977</v>
      </c>
      <c r="O129" s="82">
        <f t="shared" si="22"/>
        <v>1429890.504522189</v>
      </c>
      <c r="P129" s="83">
        <f>F129^2</f>
        <v>201414285.79113236</v>
      </c>
      <c r="Q129" s="64">
        <f>L129^2</f>
        <v>2557.7367477163684</v>
      </c>
      <c r="R129" s="65">
        <f>ABS(L129)</f>
        <v>50.574071891794205</v>
      </c>
      <c r="S129" s="81"/>
      <c r="T129" s="81"/>
      <c r="U129" s="81"/>
      <c r="V129" s="81"/>
      <c r="W129" s="77"/>
      <c r="X129" s="77"/>
      <c r="Y129" s="77"/>
      <c r="Z129" s="77"/>
      <c r="AA129" s="77"/>
      <c r="AB129" s="77"/>
      <c r="AC129" s="92"/>
      <c r="AD129" s="92"/>
      <c r="AE129" s="92"/>
      <c r="AF129" s="92"/>
      <c r="AG129" s="92"/>
      <c r="AH129" s="92"/>
      <c r="AJ129" s="20">
        <f t="shared" si="20"/>
        <v>50.574071891794205</v>
      </c>
      <c r="AK129" s="89">
        <f t="shared" si="21"/>
        <v>14192.050091200086</v>
      </c>
      <c r="AL129" s="99">
        <f t="shared" si="15"/>
        <v>61</v>
      </c>
      <c r="AM129" s="20">
        <f t="shared" si="16"/>
        <v>45643.34134663008</v>
      </c>
      <c r="AN129" s="20">
        <f t="shared" si="17"/>
        <v>3181.9805153394636</v>
      </c>
    </row>
    <row r="130" spans="1:40" ht="13.5" customHeight="1">
      <c r="A130" s="97">
        <v>130</v>
      </c>
      <c r="B130" s="99">
        <v>62</v>
      </c>
      <c r="C130" s="127">
        <f t="shared" si="18"/>
        <v>14480.9009145729</v>
      </c>
      <c r="D130" s="127">
        <f t="shared" si="1"/>
        <v>-325.0051322518212</v>
      </c>
      <c r="E130" s="127">
        <f t="shared" si="2"/>
        <v>203.91439910785988</v>
      </c>
      <c r="F130" s="127">
        <f t="shared" si="3"/>
        <v>14359.810181428938</v>
      </c>
      <c r="G130" s="99">
        <f t="shared" si="4"/>
        <v>1063.519407235494</v>
      </c>
      <c r="H130" s="99">
        <f t="shared" si="14"/>
        <v>62</v>
      </c>
      <c r="I130" s="63">
        <f t="shared" si="5"/>
        <v>65.55364476086959</v>
      </c>
      <c r="J130" s="63">
        <f t="shared" si="6"/>
        <v>-14.088320528055174</v>
      </c>
      <c r="K130" s="63">
        <f t="shared" si="7"/>
        <v>1.710646128960294</v>
      </c>
      <c r="L130" s="63">
        <f t="shared" si="8"/>
        <v>53.1759703617747</v>
      </c>
      <c r="M130" s="99">
        <f t="shared" si="9"/>
        <v>1311.0728952173918</v>
      </c>
      <c r="N130" s="81">
        <f t="shared" si="10"/>
        <v>763596.8406083758</v>
      </c>
      <c r="O130" s="82">
        <f t="shared" si="22"/>
        <v>1450426.8544494228</v>
      </c>
      <c r="P130" s="83">
        <f t="shared" si="11"/>
        <v>206204148.4466702</v>
      </c>
      <c r="Q130" s="64">
        <f t="shared" si="12"/>
        <v>2827.6838239163417</v>
      </c>
      <c r="R130" s="65">
        <f t="shared" si="13"/>
        <v>53.1759703617747</v>
      </c>
      <c r="S130" s="81"/>
      <c r="T130" s="81"/>
      <c r="U130" s="81"/>
      <c r="V130" s="81"/>
      <c r="W130" s="77"/>
      <c r="X130" s="77"/>
      <c r="Y130" s="77"/>
      <c r="Z130" s="77"/>
      <c r="AA130" s="77"/>
      <c r="AB130" s="77"/>
      <c r="AC130" s="92"/>
      <c r="AD130" s="92"/>
      <c r="AE130" s="92"/>
      <c r="AF130" s="92"/>
      <c r="AG130" s="92"/>
      <c r="AH130" s="92"/>
      <c r="AJ130" s="20">
        <f t="shared" si="20"/>
        <v>53.1759703617747</v>
      </c>
      <c r="AK130" s="89">
        <f t="shared" si="21"/>
        <v>14359.810181428938</v>
      </c>
      <c r="AL130" s="99">
        <f t="shared" si="15"/>
        <v>62</v>
      </c>
      <c r="AM130" s="20">
        <f t="shared" si="16"/>
        <v>47463.791718563174</v>
      </c>
      <c r="AN130" s="20">
        <f t="shared" si="17"/>
        <v>3277.6822380434796</v>
      </c>
    </row>
    <row r="131" spans="1:40" ht="13.5" customHeight="1">
      <c r="A131" s="97">
        <v>131</v>
      </c>
      <c r="B131" s="99">
        <v>63</v>
      </c>
      <c r="C131" s="127">
        <f t="shared" si="18"/>
        <v>14613.072503241161</v>
      </c>
      <c r="D131" s="127">
        <f>$B$65*SIN($C$65*(B131+$D$65)/180*PI())</f>
        <v>-300.00000000000006</v>
      </c>
      <c r="E131" s="127">
        <f>$B$66*SIN($C$66*(B131+$D$66)/180*PI())</f>
        <v>209.5203370001131</v>
      </c>
      <c r="F131" s="127">
        <f>C131+D131+E131</f>
        <v>14522.592840241274</v>
      </c>
      <c r="G131" s="99">
        <f>L131*$M$66</f>
        <v>1116.7923877765274</v>
      </c>
      <c r="H131" s="99">
        <f t="shared" si="14"/>
        <v>63</v>
      </c>
      <c r="I131" s="63">
        <f t="shared" si="5"/>
        <v>67.44771093972332</v>
      </c>
      <c r="J131" s="63">
        <f>$H$65*SIN($I$65*(H131+$J$65)/180*PI())</f>
        <v>-14.142135623730951</v>
      </c>
      <c r="K131" s="63">
        <f>$H$66*SIN($I$66*(H131+$J$66)/180*PI())</f>
        <v>2.534044072834004</v>
      </c>
      <c r="L131" s="63">
        <f>I131+J131+K131</f>
        <v>55.83961938882638</v>
      </c>
      <c r="M131" s="99">
        <f>I131*$M$66</f>
        <v>1348.9542187944664</v>
      </c>
      <c r="N131" s="81">
        <f>F131*L131</f>
        <v>810936.0567379678</v>
      </c>
      <c r="O131" s="82">
        <f t="shared" si="22"/>
        <v>1471683.1098883394</v>
      </c>
      <c r="P131" s="83">
        <f>F131^2</f>
        <v>210905702.8034271</v>
      </c>
      <c r="Q131" s="64">
        <f>L131^2</f>
        <v>3118.0630934889946</v>
      </c>
      <c r="R131" s="65">
        <f>ABS(L131)</f>
        <v>55.83961938882638</v>
      </c>
      <c r="S131" s="81"/>
      <c r="T131" s="81"/>
      <c r="U131" s="81"/>
      <c r="V131" s="81"/>
      <c r="W131" s="77"/>
      <c r="X131" s="77"/>
      <c r="Y131" s="77"/>
      <c r="Z131" s="77"/>
      <c r="AA131" s="77"/>
      <c r="AB131" s="77"/>
      <c r="AC131" s="92"/>
      <c r="AD131" s="92"/>
      <c r="AE131" s="92"/>
      <c r="AF131" s="92"/>
      <c r="AG131" s="92"/>
      <c r="AH131" s="92"/>
      <c r="AJ131" s="20">
        <f t="shared" si="20"/>
        <v>55.83961938882638</v>
      </c>
      <c r="AK131" s="89">
        <f t="shared" si="21"/>
        <v>14522.592840241274</v>
      </c>
      <c r="AL131" s="99">
        <f t="shared" si="15"/>
        <v>63</v>
      </c>
      <c r="AM131" s="20">
        <f t="shared" si="16"/>
        <v>49280.91450699145</v>
      </c>
      <c r="AN131" s="20">
        <f t="shared" si="17"/>
        <v>3372.385546986166</v>
      </c>
    </row>
    <row r="132" spans="1:40" ht="13.5" customHeight="1">
      <c r="A132" s="97">
        <v>132</v>
      </c>
      <c r="B132" s="99">
        <v>64</v>
      </c>
      <c r="C132" s="127">
        <f t="shared" si="18"/>
        <v>14740.792808464925</v>
      </c>
      <c r="D132" s="127">
        <f aca="true" t="shared" si="23" ref="D132:D195">$B$65*SIN($C$65*(B132+$D$65)/180*PI())</f>
        <v>-272.7116866032263</v>
      </c>
      <c r="E132" s="127">
        <f aca="true" t="shared" si="24" ref="E132:E195">$B$66*SIN($C$66*(B132+$D$66)/180*PI())</f>
        <v>212.00280925225036</v>
      </c>
      <c r="F132" s="127">
        <f aca="true" t="shared" si="25" ref="F132:F195">C132+D132+E132</f>
        <v>14680.083931113948</v>
      </c>
      <c r="G132" s="99">
        <f aca="true" t="shared" si="26" ref="G132:G195">L132*$M$66</f>
        <v>1171.0515324118094</v>
      </c>
      <c r="H132" s="99">
        <f t="shared" si="14"/>
        <v>64</v>
      </c>
      <c r="I132" s="63">
        <f aca="true" t="shared" si="27" ref="I132:I194">$H$64*SIN($I$64*(H132+$J$64)/180*PI())</f>
        <v>69.32123189244416</v>
      </c>
      <c r="J132" s="63">
        <f aca="true" t="shared" si="28" ref="J132:J195">$H$65*SIN($I$65*(H132+$J$65)/180*PI())</f>
        <v>-14.088320528055174</v>
      </c>
      <c r="K132" s="63">
        <f aca="true" t="shared" si="29" ref="K132:K195">$H$66*SIN($I$66*(H132+$J$66)/180*PI())</f>
        <v>3.3196652562014908</v>
      </c>
      <c r="L132" s="63">
        <f aca="true" t="shared" si="30" ref="L132:L195">I132+J132+K132</f>
        <v>58.55257662059047</v>
      </c>
      <c r="M132" s="99">
        <f aca="true" t="shared" si="31" ref="M132:M195">I132*$M$66</f>
        <v>1386.4246378488833</v>
      </c>
      <c r="N132" s="81">
        <f aca="true" t="shared" si="32" ref="N132:N195">F132*L132</f>
        <v>859556.7391732484</v>
      </c>
      <c r="O132" s="82">
        <f t="shared" si="22"/>
        <v>1493471.325623255</v>
      </c>
      <c r="P132" s="83">
        <f aca="true" t="shared" si="33" ref="P132:P195">F132^2</f>
        <v>215504864.22454995</v>
      </c>
      <c r="Q132" s="64">
        <f aca="true" t="shared" si="34" ref="Q132:Q195">L132^2</f>
        <v>3428.404228910118</v>
      </c>
      <c r="R132" s="65">
        <f aca="true" t="shared" si="35" ref="R132:R195">ABS(L132)</f>
        <v>58.55257662059047</v>
      </c>
      <c r="S132" s="81"/>
      <c r="T132" s="81"/>
      <c r="U132" s="81"/>
      <c r="V132" s="81"/>
      <c r="W132" s="77"/>
      <c r="X132" s="77"/>
      <c r="Y132" s="77"/>
      <c r="Z132" s="77"/>
      <c r="AA132" s="77"/>
      <c r="AB132" s="77"/>
      <c r="AC132" s="92"/>
      <c r="AD132" s="92"/>
      <c r="AE132" s="92"/>
      <c r="AF132" s="92"/>
      <c r="AG132" s="92"/>
      <c r="AH132" s="92"/>
      <c r="AJ132" s="20">
        <f t="shared" si="20"/>
        <v>58.55257662059047</v>
      </c>
      <c r="AK132" s="89">
        <f t="shared" si="21"/>
        <v>14680.083931113948</v>
      </c>
      <c r="AL132" s="99">
        <f t="shared" si="15"/>
        <v>64</v>
      </c>
      <c r="AM132" s="20">
        <f t="shared" si="16"/>
        <v>51092.49582770352</v>
      </c>
      <c r="AN132" s="20">
        <f t="shared" si="17"/>
        <v>3466.061594622208</v>
      </c>
    </row>
    <row r="133" spans="1:40" ht="13.5" customHeight="1">
      <c r="A133" s="97">
        <v>133</v>
      </c>
      <c r="B133" s="99">
        <v>65</v>
      </c>
      <c r="C133" s="127">
        <f t="shared" si="18"/>
        <v>14864.02292540196</v>
      </c>
      <c r="D133" s="127">
        <f t="shared" si="23"/>
        <v>-243.34787260358348</v>
      </c>
      <c r="E133" s="127">
        <f t="shared" si="24"/>
        <v>211.32480792082762</v>
      </c>
      <c r="F133" s="127">
        <f t="shared" si="25"/>
        <v>14831.999860719205</v>
      </c>
      <c r="G133" s="99">
        <f t="shared" si="26"/>
        <v>1226.0429999345345</v>
      </c>
      <c r="H133" s="99">
        <f aca="true" t="shared" si="36" ref="H133:H196">B133</f>
        <v>65</v>
      </c>
      <c r="I133" s="63">
        <f t="shared" si="5"/>
        <v>71.17363692640072</v>
      </c>
      <c r="J133" s="63">
        <f t="shared" si="28"/>
        <v>-13.92728480640038</v>
      </c>
      <c r="K133" s="63">
        <f t="shared" si="29"/>
        <v>4.0557978767263885</v>
      </c>
      <c r="L133" s="63">
        <f t="shared" si="30"/>
        <v>61.302149996726726</v>
      </c>
      <c r="M133" s="99">
        <f t="shared" si="31"/>
        <v>1423.4727385280144</v>
      </c>
      <c r="N133" s="81">
        <f t="shared" si="32"/>
        <v>909233.4802132386</v>
      </c>
      <c r="O133" s="82">
        <f t="shared" si="22"/>
        <v>1515574.2745069587</v>
      </c>
      <c r="P133" s="83">
        <f t="shared" si="33"/>
        <v>219988219.8683745</v>
      </c>
      <c r="Q133" s="64">
        <f t="shared" si="34"/>
        <v>3757.9535942211824</v>
      </c>
      <c r="R133" s="65">
        <f t="shared" si="35"/>
        <v>61.302149996726726</v>
      </c>
      <c r="S133" s="81"/>
      <c r="T133" s="81"/>
      <c r="U133" s="81"/>
      <c r="V133" s="81"/>
      <c r="W133" s="77"/>
      <c r="X133" s="77"/>
      <c r="Y133" s="77"/>
      <c r="Z133" s="77"/>
      <c r="AA133" s="77"/>
      <c r="AB133" s="77"/>
      <c r="AC133" s="92"/>
      <c r="AD133" s="92"/>
      <c r="AE133" s="92"/>
      <c r="AF133" s="92"/>
      <c r="AG133" s="92"/>
      <c r="AH133" s="92"/>
      <c r="AJ133" s="20">
        <f t="shared" si="20"/>
        <v>61.302149996726726</v>
      </c>
      <c r="AK133" s="89">
        <f t="shared" si="21"/>
        <v>14831.999860719205</v>
      </c>
      <c r="AL133" s="99">
        <f aca="true" t="shared" si="37" ref="AL133:AL196">B133</f>
        <v>65</v>
      </c>
      <c r="AM133" s="20">
        <f aca="true" t="shared" si="38" ref="AM133:AM196">C133*I133*0.05</f>
        <v>52896.328547912795</v>
      </c>
      <c r="AN133" s="20">
        <f aca="true" t="shared" si="39" ref="AN133:AN196">I133*50</f>
        <v>3558.681846320036</v>
      </c>
    </row>
    <row r="134" spans="1:40" ht="13.5" customHeight="1">
      <c r="A134" s="97">
        <v>134</v>
      </c>
      <c r="B134" s="99">
        <v>66</v>
      </c>
      <c r="C134" s="127">
        <f t="shared" si="18"/>
        <v>14982.725316964896</v>
      </c>
      <c r="D134" s="127">
        <f t="shared" si="23"/>
        <v>-212.13203435596446</v>
      </c>
      <c r="E134" s="127">
        <f t="shared" si="24"/>
        <v>207.49644044406764</v>
      </c>
      <c r="F134" s="127">
        <f t="shared" si="25"/>
        <v>14978.089723052999</v>
      </c>
      <c r="G134" s="99">
        <f t="shared" si="26"/>
        <v>1281.511512715775</v>
      </c>
      <c r="H134" s="99">
        <f t="shared" si="36"/>
        <v>66</v>
      </c>
      <c r="I134" s="63">
        <f t="shared" si="27"/>
        <v>73.00436178107499</v>
      </c>
      <c r="J134" s="63">
        <f t="shared" si="28"/>
        <v>-13.660254037844389</v>
      </c>
      <c r="K134" s="63">
        <f t="shared" si="29"/>
        <v>4.731467892558152</v>
      </c>
      <c r="L134" s="63">
        <f t="shared" si="30"/>
        <v>64.07557563578875</v>
      </c>
      <c r="M134" s="99">
        <f t="shared" si="31"/>
        <v>1460.0872356214998</v>
      </c>
      <c r="N134" s="81">
        <f t="shared" si="32"/>
        <v>959729.7209291126</v>
      </c>
      <c r="O134" s="82">
        <f aca="true" t="shared" si="40" ref="O134:O160">F134*L224</f>
        <v>1537747.4545803843</v>
      </c>
      <c r="P134" s="83">
        <f t="shared" si="33"/>
        <v>224343171.75182587</v>
      </c>
      <c r="Q134" s="64">
        <f t="shared" si="34"/>
        <v>4105.679393057685</v>
      </c>
      <c r="R134" s="65">
        <f t="shared" si="35"/>
        <v>64.07557563578875</v>
      </c>
      <c r="S134" s="81"/>
      <c r="T134" s="81"/>
      <c r="U134" s="81"/>
      <c r="V134" s="81"/>
      <c r="W134" s="77"/>
      <c r="X134" s="77"/>
      <c r="Y134" s="77"/>
      <c r="Z134" s="77"/>
      <c r="AA134" s="77"/>
      <c r="AB134" s="77"/>
      <c r="AC134" s="92"/>
      <c r="AD134" s="92"/>
      <c r="AE134" s="92"/>
      <c r="AF134" s="92"/>
      <c r="AG134" s="92"/>
      <c r="AH134" s="92"/>
      <c r="AJ134" s="20">
        <f t="shared" si="20"/>
        <v>64.07557563578875</v>
      </c>
      <c r="AK134" s="89">
        <f t="shared" si="21"/>
        <v>14978.089723052999</v>
      </c>
      <c r="AL134" s="99">
        <f t="shared" si="37"/>
        <v>66</v>
      </c>
      <c r="AM134" s="20">
        <f t="shared" si="38"/>
        <v>54690.21497530884</v>
      </c>
      <c r="AN134" s="20">
        <f t="shared" si="39"/>
        <v>3650.2180890537497</v>
      </c>
    </row>
    <row r="135" spans="1:40" ht="13.5" customHeight="1">
      <c r="A135" s="97">
        <v>135</v>
      </c>
      <c r="B135" s="99">
        <v>67</v>
      </c>
      <c r="C135" s="127">
        <f t="shared" si="18"/>
        <v>15096.863825255366</v>
      </c>
      <c r="D135" s="127">
        <f t="shared" si="23"/>
        <v>-179.30174323807182</v>
      </c>
      <c r="E135" s="127">
        <f t="shared" si="24"/>
        <v>200.57477896323664</v>
      </c>
      <c r="F135" s="127">
        <f t="shared" si="25"/>
        <v>15118.136860980532</v>
      </c>
      <c r="G135" s="99">
        <f t="shared" si="26"/>
        <v>1337.2038186437576</v>
      </c>
      <c r="H135" s="99">
        <f t="shared" si="36"/>
        <v>67</v>
      </c>
      <c r="I135" s="63">
        <f t="shared" si="5"/>
        <v>74.81284879994162</v>
      </c>
      <c r="J135" s="63">
        <f t="shared" si="28"/>
        <v>-13.289260487773493</v>
      </c>
      <c r="K135" s="63">
        <f t="shared" si="29"/>
        <v>5.336602620019748</v>
      </c>
      <c r="L135" s="63">
        <f t="shared" si="30"/>
        <v>66.86019093218788</v>
      </c>
      <c r="M135" s="99">
        <f t="shared" si="31"/>
        <v>1496.2569759988323</v>
      </c>
      <c r="N135" s="81">
        <f t="shared" si="32"/>
        <v>1010801.5170641058</v>
      </c>
      <c r="O135" s="82">
        <f t="shared" si="40"/>
        <v>1559721.6993271813</v>
      </c>
      <c r="P135" s="83">
        <f t="shared" si="33"/>
        <v>228558062.1473383</v>
      </c>
      <c r="Q135" s="64">
        <f t="shared" si="34"/>
        <v>4470.285131488618</v>
      </c>
      <c r="R135" s="65">
        <f t="shared" si="35"/>
        <v>66.86019093218788</v>
      </c>
      <c r="S135" s="81"/>
      <c r="T135" s="81"/>
      <c r="U135" s="81"/>
      <c r="V135" s="81"/>
      <c r="W135" s="77"/>
      <c r="X135" s="77"/>
      <c r="Y135" s="77"/>
      <c r="Z135" s="77"/>
      <c r="AA135" s="77"/>
      <c r="AB135" s="77"/>
      <c r="AC135" s="92"/>
      <c r="AD135" s="92"/>
      <c r="AE135" s="92"/>
      <c r="AF135" s="92"/>
      <c r="AG135" s="92"/>
      <c r="AH135" s="92"/>
      <c r="AJ135" s="20">
        <f aca="true" t="shared" si="41" ref="AJ135:AJ198">ABS(L135)</f>
        <v>66.86019093218788</v>
      </c>
      <c r="AK135" s="89">
        <f aca="true" t="shared" si="42" ref="AK135:AK198">ABS(F135)</f>
        <v>15118.136860980532</v>
      </c>
      <c r="AL135" s="99">
        <f t="shared" si="37"/>
        <v>67</v>
      </c>
      <c r="AM135" s="20">
        <f t="shared" si="38"/>
        <v>56471.969535606906</v>
      </c>
      <c r="AN135" s="20">
        <f t="shared" si="39"/>
        <v>3740.642439997081</v>
      </c>
    </row>
    <row r="136" spans="1:40" ht="13.5" customHeight="1">
      <c r="A136" s="97">
        <v>136</v>
      </c>
      <c r="B136" s="99">
        <v>68</v>
      </c>
      <c r="C136" s="127">
        <f t="shared" si="18"/>
        <v>15206.403682578057</v>
      </c>
      <c r="D136" s="127">
        <f t="shared" si="23"/>
        <v>-145.10685758878546</v>
      </c>
      <c r="E136" s="127">
        <f t="shared" si="24"/>
        <v>190.66300950847105</v>
      </c>
      <c r="F136" s="127">
        <f t="shared" si="25"/>
        <v>15251.959834497742</v>
      </c>
      <c r="G136" s="99">
        <f t="shared" si="26"/>
        <v>1392.8720070668141</v>
      </c>
      <c r="H136" s="99">
        <f t="shared" si="36"/>
        <v>68</v>
      </c>
      <c r="I136" s="63">
        <f t="shared" si="27"/>
        <v>76.59854710033544</v>
      </c>
      <c r="J136" s="63">
        <f t="shared" si="28"/>
        <v>-12.817127641115777</v>
      </c>
      <c r="K136" s="63">
        <f t="shared" si="29"/>
        <v>5.862180894121042</v>
      </c>
      <c r="L136" s="63">
        <f t="shared" si="30"/>
        <v>69.6436003533407</v>
      </c>
      <c r="M136" s="99">
        <f t="shared" si="31"/>
        <v>1531.9709420067088</v>
      </c>
      <c r="N136" s="81">
        <f t="shared" si="32"/>
        <v>1062201.3953189652</v>
      </c>
      <c r="O136" s="82">
        <f t="shared" si="40"/>
        <v>1581206.3520144026</v>
      </c>
      <c r="P136" s="83">
        <f t="shared" si="33"/>
        <v>232622278.7931324</v>
      </c>
      <c r="Q136" s="64">
        <f t="shared" si="34"/>
        <v>4850.231070175837</v>
      </c>
      <c r="R136" s="65">
        <f t="shared" si="35"/>
        <v>69.6436003533407</v>
      </c>
      <c r="S136" s="81"/>
      <c r="T136" s="81"/>
      <c r="U136" s="81"/>
      <c r="V136" s="81"/>
      <c r="W136" s="77"/>
      <c r="X136" s="77"/>
      <c r="Y136" s="77"/>
      <c r="Z136" s="77"/>
      <c r="AA136" s="77"/>
      <c r="AB136" s="77"/>
      <c r="AC136" s="92"/>
      <c r="AD136" s="92"/>
      <c r="AE136" s="92"/>
      <c r="AF136" s="92"/>
      <c r="AG136" s="92"/>
      <c r="AH136" s="92"/>
      <c r="AJ136" s="20">
        <f t="shared" si="41"/>
        <v>69.6436003533407</v>
      </c>
      <c r="AK136" s="89">
        <f t="shared" si="42"/>
        <v>15251.959834497742</v>
      </c>
      <c r="AL136" s="99">
        <f t="shared" si="37"/>
        <v>68</v>
      </c>
      <c r="AM136" s="20">
        <f t="shared" si="38"/>
        <v>58239.421435333476</v>
      </c>
      <c r="AN136" s="20">
        <f t="shared" si="39"/>
        <v>3829.927355016772</v>
      </c>
    </row>
    <row r="137" spans="1:40" ht="13.5" customHeight="1">
      <c r="A137" s="97">
        <v>137</v>
      </c>
      <c r="B137" s="99">
        <v>69</v>
      </c>
      <c r="C137" s="127">
        <f t="shared" si="18"/>
        <v>15311.311522031297</v>
      </c>
      <c r="D137" s="127">
        <f t="shared" si="23"/>
        <v>-109.80762113533156</v>
      </c>
      <c r="E137" s="127">
        <f t="shared" si="24"/>
        <v>177.90889373273484</v>
      </c>
      <c r="F137" s="127">
        <f t="shared" si="25"/>
        <v>15379.4127946287</v>
      </c>
      <c r="G137" s="99">
        <f t="shared" si="26"/>
        <v>1448.2766316138066</v>
      </c>
      <c r="H137" s="99">
        <f t="shared" si="36"/>
        <v>69</v>
      </c>
      <c r="I137" s="63">
        <f t="shared" si="5"/>
        <v>78.36091274125572</v>
      </c>
      <c r="J137" s="63">
        <f t="shared" si="28"/>
        <v>-12.24744871391589</v>
      </c>
      <c r="K137" s="63">
        <f t="shared" si="29"/>
        <v>6.300367553350504</v>
      </c>
      <c r="L137" s="63">
        <f t="shared" si="30"/>
        <v>72.41383158069033</v>
      </c>
      <c r="M137" s="99">
        <f t="shared" si="31"/>
        <v>1567.2182548251144</v>
      </c>
      <c r="N137" s="81">
        <f t="shared" si="32"/>
        <v>1113682.2079201567</v>
      </c>
      <c r="O137" s="82">
        <f t="shared" si="40"/>
        <v>1601892.94966162</v>
      </c>
      <c r="P137" s="83">
        <f t="shared" si="33"/>
        <v>236526337.907589</v>
      </c>
      <c r="Q137" s="64">
        <f t="shared" si="34"/>
        <v>5243.763004196584</v>
      </c>
      <c r="R137" s="65">
        <f t="shared" si="35"/>
        <v>72.41383158069033</v>
      </c>
      <c r="S137" s="81"/>
      <c r="T137" s="81"/>
      <c r="U137" s="81"/>
      <c r="V137" s="81"/>
      <c r="W137" s="77"/>
      <c r="X137" s="77"/>
      <c r="Y137" s="77"/>
      <c r="Z137" s="77"/>
      <c r="AA137" s="77"/>
      <c r="AB137" s="77"/>
      <c r="AC137" s="92"/>
      <c r="AD137" s="92"/>
      <c r="AE137" s="92"/>
      <c r="AF137" s="92"/>
      <c r="AG137" s="92"/>
      <c r="AH137" s="92"/>
      <c r="AJ137" s="20">
        <f t="shared" si="41"/>
        <v>72.41383158069033</v>
      </c>
      <c r="AK137" s="89">
        <f t="shared" si="42"/>
        <v>15379.4127946287</v>
      </c>
      <c r="AL137" s="99">
        <f t="shared" si="37"/>
        <v>69</v>
      </c>
      <c r="AM137" s="20">
        <f t="shared" si="38"/>
        <v>59990.41730660389</v>
      </c>
      <c r="AN137" s="20">
        <f t="shared" si="39"/>
        <v>3918.0456370627858</v>
      </c>
    </row>
    <row r="138" spans="1:40" ht="13.5" customHeight="1">
      <c r="A138" s="97">
        <v>138</v>
      </c>
      <c r="B138" s="99">
        <v>70</v>
      </c>
      <c r="C138" s="127">
        <f t="shared" si="18"/>
        <v>15411.55538767092</v>
      </c>
      <c r="D138" s="127">
        <f t="shared" si="23"/>
        <v>-73.67268238138372</v>
      </c>
      <c r="E138" s="127">
        <f t="shared" si="24"/>
        <v>162.50256612591048</v>
      </c>
      <c r="F138" s="127">
        <f t="shared" si="25"/>
        <v>15500.385271415445</v>
      </c>
      <c r="G138" s="99">
        <f t="shared" si="26"/>
        <v>1503.1895965230233</v>
      </c>
      <c r="H138" s="99">
        <f t="shared" si="36"/>
        <v>70</v>
      </c>
      <c r="I138" s="63">
        <f t="shared" si="27"/>
        <v>80.0994088890558</v>
      </c>
      <c r="J138" s="63">
        <f t="shared" si="28"/>
        <v>-11.584559306791384</v>
      </c>
      <c r="K138" s="63">
        <f t="shared" si="29"/>
        <v>6.644630243886745</v>
      </c>
      <c r="L138" s="63">
        <f t="shared" si="30"/>
        <v>75.15947982615117</v>
      </c>
      <c r="M138" s="99">
        <f t="shared" si="31"/>
        <v>1601.9881777811158</v>
      </c>
      <c r="N138" s="81">
        <f t="shared" si="32"/>
        <v>1165000.8941045199</v>
      </c>
      <c r="O138" s="82">
        <f t="shared" si="40"/>
        <v>1621459.348614296</v>
      </c>
      <c r="P138" s="83">
        <f t="shared" si="33"/>
        <v>240261943.56231287</v>
      </c>
      <c r="Q138" s="64">
        <f t="shared" si="34"/>
        <v>5648.947407737624</v>
      </c>
      <c r="R138" s="65">
        <f t="shared" si="35"/>
        <v>75.15947982615117</v>
      </c>
      <c r="S138" s="81">
        <f>N138</f>
        <v>1165000.8941045199</v>
      </c>
      <c r="T138" s="81"/>
      <c r="U138" s="81"/>
      <c r="V138" s="81"/>
      <c r="W138" s="82">
        <f>O138</f>
        <v>1621459.348614296</v>
      </c>
      <c r="X138" s="82"/>
      <c r="Y138" s="82"/>
      <c r="Z138" s="82"/>
      <c r="AA138" s="83">
        <f>P138</f>
        <v>240261943.56231287</v>
      </c>
      <c r="AB138" s="83"/>
      <c r="AC138" s="102"/>
      <c r="AD138" s="102"/>
      <c r="AE138" s="104">
        <f>Q138</f>
        <v>5648.947407737624</v>
      </c>
      <c r="AF138" s="104"/>
      <c r="AG138" s="104"/>
      <c r="AH138" s="104"/>
      <c r="AI138" s="56" t="s">
        <v>53</v>
      </c>
      <c r="AJ138" s="20">
        <f t="shared" si="41"/>
        <v>75.15947982615117</v>
      </c>
      <c r="AK138" s="89">
        <f t="shared" si="42"/>
        <v>15500.385271415445</v>
      </c>
      <c r="AL138" s="99">
        <f t="shared" si="37"/>
        <v>70</v>
      </c>
      <c r="AM138" s="20">
        <f t="shared" si="38"/>
        <v>61722.82383066919</v>
      </c>
      <c r="AN138" s="20">
        <f t="shared" si="39"/>
        <v>4004.9704444527897</v>
      </c>
    </row>
    <row r="139" spans="1:40" ht="13.5" customHeight="1">
      <c r="A139" s="97">
        <v>139</v>
      </c>
      <c r="B139" s="99">
        <v>71</v>
      </c>
      <c r="C139" s="127">
        <f t="shared" si="18"/>
        <v>15507.10474424437</v>
      </c>
      <c r="D139" s="127">
        <f t="shared" si="23"/>
        <v>-36.97705002973168</v>
      </c>
      <c r="E139" s="127">
        <f t="shared" si="24"/>
        <v>144.67369954748918</v>
      </c>
      <c r="F139" s="127">
        <f t="shared" si="25"/>
        <v>15614.801393762129</v>
      </c>
      <c r="G139" s="99">
        <f t="shared" si="26"/>
        <v>1557.3967674904395</v>
      </c>
      <c r="H139" s="99">
        <f t="shared" si="36"/>
        <v>71</v>
      </c>
      <c r="I139" s="63">
        <f t="shared" si="5"/>
        <v>81.81350598096786</v>
      </c>
      <c r="J139" s="63">
        <f t="shared" si="28"/>
        <v>-10.833504408394038</v>
      </c>
      <c r="K139" s="63">
        <f t="shared" si="29"/>
        <v>6.889836801948153</v>
      </c>
      <c r="L139" s="63">
        <f t="shared" si="30"/>
        <v>77.86983837452198</v>
      </c>
      <c r="M139" s="99">
        <f t="shared" si="31"/>
        <v>1636.2701196193573</v>
      </c>
      <c r="N139" s="81">
        <f t="shared" si="32"/>
        <v>1215922.0607825175</v>
      </c>
      <c r="O139" s="82">
        <f t="shared" si="40"/>
        <v>1639574.2124480307</v>
      </c>
      <c r="P139" s="83">
        <f t="shared" si="33"/>
        <v>243822022.56663573</v>
      </c>
      <c r="Q139" s="64">
        <f t="shared" si="34"/>
        <v>6063.711728474175</v>
      </c>
      <c r="R139" s="65">
        <f t="shared" si="35"/>
        <v>77.86983837452198</v>
      </c>
      <c r="S139" s="81"/>
      <c r="T139" s="81"/>
      <c r="U139" s="81"/>
      <c r="V139" s="81"/>
      <c r="W139" s="77"/>
      <c r="X139" s="77"/>
      <c r="Y139" s="77"/>
      <c r="Z139" s="77"/>
      <c r="AA139" s="77"/>
      <c r="AB139" s="77"/>
      <c r="AC139" s="92"/>
      <c r="AD139" s="92"/>
      <c r="AE139" s="92"/>
      <c r="AF139" s="92"/>
      <c r="AG139" s="92"/>
      <c r="AH139" s="92"/>
      <c r="AJ139" s="20">
        <f t="shared" si="41"/>
        <v>77.86983837452198</v>
      </c>
      <c r="AK139" s="89">
        <f t="shared" si="42"/>
        <v>15614.801393762129</v>
      </c>
      <c r="AL139" s="99">
        <f t="shared" si="37"/>
        <v>71</v>
      </c>
      <c r="AM139" s="20">
        <f t="shared" si="38"/>
        <v>63434.5303370366</v>
      </c>
      <c r="AN139" s="20">
        <f t="shared" si="39"/>
        <v>4090.675299048393</v>
      </c>
    </row>
    <row r="140" spans="1:40" ht="13.5" customHeight="1">
      <c r="A140" s="97">
        <v>140</v>
      </c>
      <c r="B140" s="99">
        <v>72</v>
      </c>
      <c r="C140" s="127">
        <f t="shared" si="18"/>
        <v>15597.930486492027</v>
      </c>
      <c r="D140" s="127">
        <f t="shared" si="23"/>
        <v>-1.0395729365113277E-13</v>
      </c>
      <c r="E140" s="127">
        <f t="shared" si="24"/>
        <v>124.68808133323608</v>
      </c>
      <c r="F140" s="127">
        <f t="shared" si="25"/>
        <v>15722.618567825262</v>
      </c>
      <c r="G140" s="99">
        <f t="shared" si="26"/>
        <v>1610.7002729789388</v>
      </c>
      <c r="H140" s="99">
        <f t="shared" si="36"/>
        <v>72</v>
      </c>
      <c r="I140" s="63">
        <f t="shared" si="27"/>
        <v>83.5026818864129</v>
      </c>
      <c r="J140" s="63">
        <f t="shared" si="28"/>
        <v>-10.000000000000002</v>
      </c>
      <c r="K140" s="63">
        <f t="shared" si="29"/>
        <v>7.032331762534041</v>
      </c>
      <c r="L140" s="63">
        <f t="shared" si="30"/>
        <v>80.53501364894694</v>
      </c>
      <c r="M140" s="99">
        <f t="shared" si="31"/>
        <v>1670.053637728258</v>
      </c>
      <c r="N140" s="81">
        <f t="shared" si="32"/>
        <v>1266221.300956994</v>
      </c>
      <c r="O140" s="82">
        <f t="shared" si="40"/>
        <v>1655901.7743551338</v>
      </c>
      <c r="P140" s="83">
        <f t="shared" si="33"/>
        <v>247200734.6293237</v>
      </c>
      <c r="Q140" s="64">
        <f t="shared" si="34"/>
        <v>6485.88842343607</v>
      </c>
      <c r="R140" s="65">
        <f t="shared" si="35"/>
        <v>80.53501364894694</v>
      </c>
      <c r="S140" s="81"/>
      <c r="T140" s="81"/>
      <c r="U140" s="81"/>
      <c r="V140" s="81"/>
      <c r="W140" s="77"/>
      <c r="X140" s="77"/>
      <c r="Y140" s="77"/>
      <c r="Z140" s="77"/>
      <c r="AA140" s="77"/>
      <c r="AB140" s="77"/>
      <c r="AC140" s="92"/>
      <c r="AD140" s="92"/>
      <c r="AE140" s="92"/>
      <c r="AF140" s="92"/>
      <c r="AG140" s="92"/>
      <c r="AH140" s="92"/>
      <c r="AJ140" s="20">
        <f t="shared" si="41"/>
        <v>80.53501364894694</v>
      </c>
      <c r="AK140" s="89">
        <f t="shared" si="42"/>
        <v>15722.618567825262</v>
      </c>
      <c r="AL140" s="99">
        <f t="shared" si="37"/>
        <v>72</v>
      </c>
      <c r="AM140" s="20">
        <f t="shared" si="38"/>
        <v>65123.45137499627</v>
      </c>
      <c r="AN140" s="20">
        <f t="shared" si="39"/>
        <v>4175.134094320645</v>
      </c>
    </row>
    <row r="141" spans="1:40" ht="13.5" customHeight="1">
      <c r="A141" s="97">
        <v>141</v>
      </c>
      <c r="B141" s="99">
        <v>73</v>
      </c>
      <c r="C141" s="127">
        <f t="shared" si="18"/>
        <v>15684.004948012951</v>
      </c>
      <c r="D141" s="127">
        <f t="shared" si="23"/>
        <v>36.97705002973147</v>
      </c>
      <c r="E141" s="127">
        <f t="shared" si="24"/>
        <v>102.84365101819779</v>
      </c>
      <c r="F141" s="127">
        <f t="shared" si="25"/>
        <v>15823.82564906088</v>
      </c>
      <c r="G141" s="99">
        <f t="shared" si="26"/>
        <v>1662.9204673318816</v>
      </c>
      <c r="H141" s="99">
        <f t="shared" si="36"/>
        <v>73</v>
      </c>
      <c r="I141" s="63">
        <f t="shared" si="5"/>
        <v>85.1664220660467</v>
      </c>
      <c r="J141" s="63">
        <f t="shared" si="28"/>
        <v>-9.090389553440877</v>
      </c>
      <c r="K141" s="63">
        <f t="shared" si="29"/>
        <v>7.069990853988243</v>
      </c>
      <c r="L141" s="63">
        <f t="shared" si="30"/>
        <v>83.14602336659408</v>
      </c>
      <c r="M141" s="99">
        <f t="shared" si="31"/>
        <v>1703.3284413209342</v>
      </c>
      <c r="N141" s="81">
        <f t="shared" si="32"/>
        <v>1315688.1771657267</v>
      </c>
      <c r="O141" s="82">
        <f t="shared" si="40"/>
        <v>1670106.78048788</v>
      </c>
      <c r="P141" s="83">
        <f t="shared" si="33"/>
        <v>250393458.171877</v>
      </c>
      <c r="Q141" s="64">
        <f t="shared" si="34"/>
        <v>6913.261201678209</v>
      </c>
      <c r="R141" s="65">
        <f t="shared" si="35"/>
        <v>83.14602336659408</v>
      </c>
      <c r="S141" s="81"/>
      <c r="T141" s="81"/>
      <c r="U141" s="81"/>
      <c r="V141" s="81"/>
      <c r="W141" s="77"/>
      <c r="X141" s="77"/>
      <c r="Y141" s="77"/>
      <c r="Z141" s="77"/>
      <c r="AA141" s="77"/>
      <c r="AB141" s="77"/>
      <c r="AC141" s="92"/>
      <c r="AD141" s="92"/>
      <c r="AE141" s="92"/>
      <c r="AF141" s="92"/>
      <c r="AG141" s="92"/>
      <c r="AH141" s="92"/>
      <c r="AJ141" s="20">
        <f t="shared" si="41"/>
        <v>83.14602336659408</v>
      </c>
      <c r="AK141" s="89">
        <f t="shared" si="42"/>
        <v>15823.82564906088</v>
      </c>
      <c r="AL141" s="99">
        <f t="shared" si="37"/>
        <v>73</v>
      </c>
      <c r="AM141" s="20">
        <f t="shared" si="38"/>
        <v>66787.52925442181</v>
      </c>
      <c r="AN141" s="20">
        <f t="shared" si="39"/>
        <v>4258.321103302335</v>
      </c>
    </row>
    <row r="142" spans="1:40" ht="13.5" customHeight="1">
      <c r="A142" s="97">
        <v>142</v>
      </c>
      <c r="B142" s="99">
        <v>74</v>
      </c>
      <c r="C142" s="127">
        <f t="shared" si="18"/>
        <v>15765.301909692345</v>
      </c>
      <c r="D142" s="127">
        <f t="shared" si="23"/>
        <v>73.67268238138352</v>
      </c>
      <c r="E142" s="127">
        <f t="shared" si="24"/>
        <v>79.4660587444749</v>
      </c>
      <c r="F142" s="127">
        <f t="shared" si="25"/>
        <v>15918.440650818204</v>
      </c>
      <c r="G142" s="99">
        <f t="shared" si="26"/>
        <v>1713.8975328207493</v>
      </c>
      <c r="H142" s="99">
        <f t="shared" si="36"/>
        <v>74</v>
      </c>
      <c r="I142" s="63">
        <f t="shared" si="27"/>
        <v>86.80421972849354</v>
      </c>
      <c r="J142" s="63">
        <f t="shared" si="28"/>
        <v>-8.111595753452782</v>
      </c>
      <c r="K142" s="63">
        <f t="shared" si="29"/>
        <v>7.002252665996707</v>
      </c>
      <c r="L142" s="63">
        <f t="shared" si="30"/>
        <v>85.69487664103747</v>
      </c>
      <c r="M142" s="99">
        <f t="shared" si="31"/>
        <v>1736.0843945698707</v>
      </c>
      <c r="N142" s="81">
        <f t="shared" si="32"/>
        <v>1364128.807889542</v>
      </c>
      <c r="O142" s="82">
        <f t="shared" si="40"/>
        <v>1681859.5180375783</v>
      </c>
      <c r="P142" s="83">
        <f t="shared" si="33"/>
        <v>253396752.7536215</v>
      </c>
      <c r="Q142" s="64">
        <f t="shared" si="34"/>
        <v>7343.611882522629</v>
      </c>
      <c r="R142" s="65">
        <f t="shared" si="35"/>
        <v>85.69487664103747</v>
      </c>
      <c r="S142" s="81"/>
      <c r="T142" s="81"/>
      <c r="U142" s="93"/>
      <c r="V142" s="81"/>
      <c r="W142" s="77"/>
      <c r="X142" s="77"/>
      <c r="Y142" s="77"/>
      <c r="Z142" s="77"/>
      <c r="AA142" s="77"/>
      <c r="AB142" s="77"/>
      <c r="AC142" s="92"/>
      <c r="AD142" s="92"/>
      <c r="AE142" s="92"/>
      <c r="AF142" s="92"/>
      <c r="AG142" s="92"/>
      <c r="AH142" s="92"/>
      <c r="AJ142" s="20">
        <f t="shared" si="41"/>
        <v>85.69487664103747</v>
      </c>
      <c r="AK142" s="89">
        <f t="shared" si="42"/>
        <v>15918.440650818204</v>
      </c>
      <c r="AL142" s="99">
        <f t="shared" si="37"/>
        <v>74</v>
      </c>
      <c r="AM142" s="20">
        <f t="shared" si="38"/>
        <v>68424.73655274865</v>
      </c>
      <c r="AN142" s="20">
        <f t="shared" si="39"/>
        <v>4340.210986424677</v>
      </c>
    </row>
    <row r="143" spans="1:40" ht="13.5" customHeight="1">
      <c r="A143" s="97">
        <v>143</v>
      </c>
      <c r="B143" s="99">
        <v>75</v>
      </c>
      <c r="C143" s="127">
        <f t="shared" si="18"/>
        <v>15841.796607688137</v>
      </c>
      <c r="D143" s="127">
        <f t="shared" si="23"/>
        <v>109.80762113533173</v>
      </c>
      <c r="E143" s="127">
        <f t="shared" si="24"/>
        <v>54.90381056766581</v>
      </c>
      <c r="F143" s="127">
        <f t="shared" si="25"/>
        <v>16006.508039391134</v>
      </c>
      <c r="G143" s="99">
        <f t="shared" si="26"/>
        <v>1763.4927038355283</v>
      </c>
      <c r="H143" s="99">
        <f t="shared" si="36"/>
        <v>75</v>
      </c>
      <c r="I143" s="63">
        <f t="shared" si="5"/>
        <v>88.4155759847197</v>
      </c>
      <c r="J143" s="63">
        <f t="shared" si="28"/>
        <v>-7.071067811865482</v>
      </c>
      <c r="K143" s="63">
        <f t="shared" si="29"/>
        <v>6.8301270189221945</v>
      </c>
      <c r="L143" s="63">
        <f t="shared" si="30"/>
        <v>88.17463519177642</v>
      </c>
      <c r="M143" s="99">
        <f t="shared" si="31"/>
        <v>1768.3115196943938</v>
      </c>
      <c r="N143" s="81">
        <f t="shared" si="32"/>
        <v>1411368.0070675495</v>
      </c>
      <c r="O143" s="82">
        <f t="shared" si="40"/>
        <v>1690840.832059741</v>
      </c>
      <c r="P143" s="83">
        <f t="shared" si="33"/>
        <v>256208299.615093</v>
      </c>
      <c r="Q143" s="64">
        <f t="shared" si="34"/>
        <v>7774.766291202856</v>
      </c>
      <c r="R143" s="65">
        <f t="shared" si="35"/>
        <v>88.17463519177642</v>
      </c>
      <c r="S143" s="81"/>
      <c r="T143" s="81"/>
      <c r="U143" s="81"/>
      <c r="V143" s="81"/>
      <c r="W143" s="77"/>
      <c r="X143" s="77"/>
      <c r="Y143" s="77"/>
      <c r="Z143" s="77"/>
      <c r="AA143" s="77"/>
      <c r="AB143" s="77"/>
      <c r="AC143" s="92"/>
      <c r="AD143" s="92"/>
      <c r="AE143" s="92"/>
      <c r="AF143" s="92"/>
      <c r="AG143" s="92"/>
      <c r="AH143" s="92"/>
      <c r="AJ143" s="20">
        <f t="shared" si="41"/>
        <v>88.17463519177642</v>
      </c>
      <c r="AK143" s="89">
        <f t="shared" si="42"/>
        <v>16006.508039391134</v>
      </c>
      <c r="AL143" s="99">
        <f t="shared" si="37"/>
        <v>75</v>
      </c>
      <c r="AM143" s="20">
        <f t="shared" si="38"/>
        <v>70033.07858507626</v>
      </c>
      <c r="AN143" s="20">
        <f t="shared" si="39"/>
        <v>4420.7787992359845</v>
      </c>
    </row>
    <row r="144" spans="1:40" ht="13.5" customHeight="1">
      <c r="A144" s="97">
        <v>144</v>
      </c>
      <c r="B144" s="99">
        <v>76</v>
      </c>
      <c r="C144" s="127">
        <f t="shared" si="18"/>
        <v>15913.465740974296</v>
      </c>
      <c r="D144" s="127">
        <f t="shared" si="23"/>
        <v>145.10685758878526</v>
      </c>
      <c r="E144" s="127">
        <f t="shared" si="24"/>
        <v>29.523073034286803</v>
      </c>
      <c r="F144" s="127">
        <f t="shared" si="25"/>
        <v>16088.095671597368</v>
      </c>
      <c r="G144" s="99">
        <f t="shared" si="26"/>
        <v>1811.5891027021237</v>
      </c>
      <c r="H144" s="99">
        <f t="shared" si="36"/>
        <v>76</v>
      </c>
      <c r="I144" s="63">
        <f t="shared" si="27"/>
        <v>90</v>
      </c>
      <c r="J144" s="63">
        <f t="shared" si="28"/>
        <v>-5.976724774602394</v>
      </c>
      <c r="K144" s="63">
        <f t="shared" si="29"/>
        <v>6.556179909708574</v>
      </c>
      <c r="L144" s="63">
        <f t="shared" si="30"/>
        <v>90.57945513510619</v>
      </c>
      <c r="M144" s="99">
        <f t="shared" si="31"/>
        <v>1800</v>
      </c>
      <c r="N144" s="81">
        <f t="shared" si="32"/>
        <v>1457250.94009475</v>
      </c>
      <c r="O144" s="82">
        <f t="shared" si="40"/>
        <v>1696747.038026638</v>
      </c>
      <c r="P144" s="83">
        <f t="shared" si="33"/>
        <v>258826822.33846995</v>
      </c>
      <c r="Q144" s="64">
        <f t="shared" si="34"/>
        <v>8204.637692572715</v>
      </c>
      <c r="R144" s="65">
        <f t="shared" si="35"/>
        <v>90.57945513510619</v>
      </c>
      <c r="S144" s="81"/>
      <c r="T144" s="81"/>
      <c r="U144" s="81"/>
      <c r="V144" s="81"/>
      <c r="W144" s="77"/>
      <c r="X144" s="77"/>
      <c r="Y144" s="77"/>
      <c r="Z144" s="77"/>
      <c r="AA144" s="77"/>
      <c r="AB144" s="77"/>
      <c r="AC144" s="92"/>
      <c r="AD144" s="92"/>
      <c r="AE144" s="92"/>
      <c r="AF144" s="92"/>
      <c r="AG144" s="92"/>
      <c r="AH144" s="92"/>
      <c r="AJ144" s="20">
        <f t="shared" si="41"/>
        <v>90.57945513510619</v>
      </c>
      <c r="AK144" s="89">
        <f t="shared" si="42"/>
        <v>16088.095671597368</v>
      </c>
      <c r="AL144" s="99">
        <f t="shared" si="37"/>
        <v>76</v>
      </c>
      <c r="AM144" s="20">
        <f t="shared" si="38"/>
        <v>71610.59583438434</v>
      </c>
      <c r="AN144" s="20">
        <f t="shared" si="39"/>
        <v>4500</v>
      </c>
    </row>
    <row r="145" spans="1:40" ht="13.5" customHeight="1">
      <c r="A145" s="97">
        <v>145</v>
      </c>
      <c r="B145" s="99">
        <v>77</v>
      </c>
      <c r="C145" s="127">
        <f t="shared" si="18"/>
        <v>15980.287478438551</v>
      </c>
      <c r="D145" s="127">
        <f t="shared" si="23"/>
        <v>179.30174323807162</v>
      </c>
      <c r="E145" s="127">
        <f t="shared" si="24"/>
        <v>3.7022144819483023</v>
      </c>
      <c r="F145" s="127">
        <f t="shared" si="25"/>
        <v>16163.29143615857</v>
      </c>
      <c r="G145" s="99">
        <f t="shared" si="26"/>
        <v>1858.0921829849558</v>
      </c>
      <c r="H145" s="99">
        <f t="shared" si="36"/>
        <v>77</v>
      </c>
      <c r="I145" s="63">
        <f t="shared" si="5"/>
        <v>91.55700914343072</v>
      </c>
      <c r="J145" s="63">
        <f t="shared" si="28"/>
        <v>-4.836895252959516</v>
      </c>
      <c r="K145" s="63">
        <f t="shared" si="29"/>
        <v>6.184495258776597</v>
      </c>
      <c r="L145" s="63">
        <f t="shared" si="30"/>
        <v>92.90460914924779</v>
      </c>
      <c r="M145" s="99">
        <f t="shared" si="31"/>
        <v>1831.1401828686144</v>
      </c>
      <c r="N145" s="81">
        <f t="shared" si="32"/>
        <v>1501644.2734416958</v>
      </c>
      <c r="O145" s="82">
        <f t="shared" si="40"/>
        <v>1699294.6424972813</v>
      </c>
      <c r="P145" s="83">
        <f t="shared" si="33"/>
        <v>261251990.05019698</v>
      </c>
      <c r="Q145" s="64">
        <f t="shared" si="34"/>
        <v>8631.266401174496</v>
      </c>
      <c r="R145" s="65">
        <f t="shared" si="35"/>
        <v>92.90460914924779</v>
      </c>
      <c r="S145" s="81"/>
      <c r="T145" s="81"/>
      <c r="U145" s="81"/>
      <c r="V145" s="81"/>
      <c r="W145" s="77"/>
      <c r="X145" s="77"/>
      <c r="Y145" s="77"/>
      <c r="Z145" s="77"/>
      <c r="AA145" s="77"/>
      <c r="AB145" s="77"/>
      <c r="AC145" s="92"/>
      <c r="AD145" s="92"/>
      <c r="AE145" s="92"/>
      <c r="AF145" s="92"/>
      <c r="AG145" s="92"/>
      <c r="AH145" s="92"/>
      <c r="AJ145" s="20">
        <f t="shared" si="41"/>
        <v>92.90460914924779</v>
      </c>
      <c r="AK145" s="89">
        <f t="shared" si="42"/>
        <v>16163.29143615857</v>
      </c>
      <c r="AL145" s="99">
        <f t="shared" si="37"/>
        <v>77</v>
      </c>
      <c r="AM145" s="20">
        <f t="shared" si="38"/>
        <v>73155.36633890249</v>
      </c>
      <c r="AN145" s="20">
        <f t="shared" si="39"/>
        <v>4577.850457171536</v>
      </c>
    </row>
    <row r="146" spans="1:40" ht="13.5" customHeight="1">
      <c r="A146" s="97">
        <v>146</v>
      </c>
      <c r="B146" s="99">
        <v>78</v>
      </c>
      <c r="C146" s="127">
        <f t="shared" si="18"/>
        <v>16042.241465532354</v>
      </c>
      <c r="D146" s="127">
        <f t="shared" si="23"/>
        <v>212.13203435596395</v>
      </c>
      <c r="E146" s="127">
        <f t="shared" si="24"/>
        <v>-22.173835561069687</v>
      </c>
      <c r="F146" s="127">
        <f t="shared" si="25"/>
        <v>16232.199664327247</v>
      </c>
      <c r="G146" s="99">
        <f t="shared" si="26"/>
        <v>1902.9297825055232</v>
      </c>
      <c r="H146" s="99">
        <f t="shared" si="36"/>
        <v>78</v>
      </c>
      <c r="I146" s="63">
        <f t="shared" si="27"/>
        <v>93.0861291349437</v>
      </c>
      <c r="J146" s="63">
        <f t="shared" si="28"/>
        <v>-3.6602540378443855</v>
      </c>
      <c r="K146" s="63">
        <f t="shared" si="29"/>
        <v>5.720614028176845</v>
      </c>
      <c r="L146" s="63">
        <f t="shared" si="30"/>
        <v>95.14648912527616</v>
      </c>
      <c r="M146" s="99">
        <f t="shared" si="31"/>
        <v>1861.722582698874</v>
      </c>
      <c r="N146" s="81">
        <f t="shared" si="32"/>
        <v>1544436.8088412238</v>
      </c>
      <c r="O146" s="82">
        <f t="shared" si="40"/>
        <v>1698224.7917455293</v>
      </c>
      <c r="P146" s="83">
        <f t="shared" si="33"/>
        <v>263484305.9425856</v>
      </c>
      <c r="Q146" s="64">
        <f t="shared" si="34"/>
        <v>9052.854392866295</v>
      </c>
      <c r="R146" s="65">
        <f t="shared" si="35"/>
        <v>95.14648912527616</v>
      </c>
      <c r="S146" s="81"/>
      <c r="T146" s="81"/>
      <c r="U146" s="81"/>
      <c r="V146" s="81"/>
      <c r="W146" s="77"/>
      <c r="X146" s="77"/>
      <c r="Y146" s="77"/>
      <c r="Z146" s="77"/>
      <c r="AA146" s="77"/>
      <c r="AB146" s="77"/>
      <c r="AC146" s="92"/>
      <c r="AD146" s="92"/>
      <c r="AE146" s="92"/>
      <c r="AF146" s="92"/>
      <c r="AG146" s="92"/>
      <c r="AH146" s="92"/>
      <c r="AJ146" s="20">
        <f t="shared" si="41"/>
        <v>95.14648912527616</v>
      </c>
      <c r="AK146" s="89">
        <f t="shared" si="42"/>
        <v>16232.199664327247</v>
      </c>
      <c r="AL146" s="99">
        <f t="shared" si="37"/>
        <v>78</v>
      </c>
      <c r="AM146" s="20">
        <f t="shared" si="38"/>
        <v>74665.50803372466</v>
      </c>
      <c r="AN146" s="20">
        <f t="shared" si="39"/>
        <v>4654.306456747186</v>
      </c>
    </row>
    <row r="147" spans="1:40" ht="13.5" customHeight="1">
      <c r="A147" s="97">
        <v>147</v>
      </c>
      <c r="B147" s="99">
        <v>79</v>
      </c>
      <c r="C147" s="127">
        <f t="shared" si="18"/>
        <v>16099.30883047107</v>
      </c>
      <c r="D147" s="127">
        <f t="shared" si="23"/>
        <v>243.3478726035833</v>
      </c>
      <c r="E147" s="127">
        <f t="shared" si="24"/>
        <v>-47.7193247884831</v>
      </c>
      <c r="F147" s="127">
        <f t="shared" si="25"/>
        <v>16294.937378286171</v>
      </c>
      <c r="G147" s="99">
        <f t="shared" si="26"/>
        <v>1946.0517945801025</v>
      </c>
      <c r="H147" s="99">
        <f t="shared" si="36"/>
        <v>79</v>
      </c>
      <c r="I147" s="63">
        <f t="shared" si="5"/>
        <v>94.58689418977659</v>
      </c>
      <c r="J147" s="63">
        <f t="shared" si="28"/>
        <v>-2.4557560793794577</v>
      </c>
      <c r="K147" s="63">
        <f t="shared" si="29"/>
        <v>5.171451618607987</v>
      </c>
      <c r="L147" s="63">
        <f t="shared" si="30"/>
        <v>97.30258972900512</v>
      </c>
      <c r="M147" s="99">
        <f t="shared" si="31"/>
        <v>1891.7378837955316</v>
      </c>
      <c r="N147" s="81">
        <f t="shared" si="32"/>
        <v>1585539.6063792096</v>
      </c>
      <c r="O147" s="82">
        <f t="shared" si="40"/>
        <v>1693307.3772158148</v>
      </c>
      <c r="P147" s="83">
        <f t="shared" si="33"/>
        <v>265524984.1622678</v>
      </c>
      <c r="Q147" s="64">
        <f t="shared" si="34"/>
        <v>9467.793967971093</v>
      </c>
      <c r="R147" s="65">
        <f t="shared" si="35"/>
        <v>97.30258972900512</v>
      </c>
      <c r="S147" s="81"/>
      <c r="T147" s="81"/>
      <c r="U147" s="81"/>
      <c r="V147" s="81"/>
      <c r="W147" s="77"/>
      <c r="X147" s="77"/>
      <c r="Y147" s="77"/>
      <c r="Z147" s="77"/>
      <c r="AA147" s="77"/>
      <c r="AB147" s="77"/>
      <c r="AC147" s="92"/>
      <c r="AD147" s="92"/>
      <c r="AE147" s="92"/>
      <c r="AF147" s="92"/>
      <c r="AG147" s="92"/>
      <c r="AH147" s="92"/>
      <c r="AJ147" s="20">
        <f t="shared" si="41"/>
        <v>97.30258972900512</v>
      </c>
      <c r="AK147" s="89">
        <f t="shared" si="42"/>
        <v>16294.937378286171</v>
      </c>
      <c r="AL147" s="99">
        <f t="shared" si="37"/>
        <v>79</v>
      </c>
      <c r="AM147" s="20">
        <f t="shared" si="38"/>
        <v>76139.18104381514</v>
      </c>
      <c r="AN147" s="20">
        <f t="shared" si="39"/>
        <v>4729.34470948883</v>
      </c>
    </row>
    <row r="148" spans="1:40" ht="13.5" customHeight="1">
      <c r="A148" s="97">
        <v>148</v>
      </c>
      <c r="B148" s="99">
        <v>80</v>
      </c>
      <c r="C148" s="127">
        <f t="shared" si="18"/>
        <v>16151.47218998252</v>
      </c>
      <c r="D148" s="127">
        <f t="shared" si="23"/>
        <v>272.71168660322616</v>
      </c>
      <c r="E148" s="127">
        <f t="shared" si="24"/>
        <v>-72.55342879439243</v>
      </c>
      <c r="F148" s="127">
        <f t="shared" si="25"/>
        <v>16351.630447791355</v>
      </c>
      <c r="G148" s="99">
        <f t="shared" si="26"/>
        <v>1987.4294720550304</v>
      </c>
      <c r="H148" s="99">
        <f t="shared" si="36"/>
        <v>80</v>
      </c>
      <c r="I148" s="63">
        <f t="shared" si="27"/>
        <v>96.05884716035546</v>
      </c>
      <c r="J148" s="63">
        <f t="shared" si="28"/>
        <v>-1.2325683343243892</v>
      </c>
      <c r="K148" s="63">
        <f t="shared" si="29"/>
        <v>4.545194776720444</v>
      </c>
      <c r="L148" s="63">
        <f t="shared" si="30"/>
        <v>99.37147360275152</v>
      </c>
      <c r="M148" s="99">
        <f t="shared" si="31"/>
        <v>1921.1769432071092</v>
      </c>
      <c r="N148" s="81">
        <f t="shared" si="32"/>
        <v>1624885.6134046465</v>
      </c>
      <c r="O148" s="82">
        <f t="shared" si="40"/>
        <v>1684344.7367811846</v>
      </c>
      <c r="P148" s="83">
        <f t="shared" si="33"/>
        <v>267375818.3011373</v>
      </c>
      <c r="Q148" s="64">
        <f t="shared" si="34"/>
        <v>9874.689765982343</v>
      </c>
      <c r="R148" s="65">
        <f t="shared" si="35"/>
        <v>99.37147360275152</v>
      </c>
      <c r="S148" s="81">
        <f>N148</f>
        <v>1624885.6134046465</v>
      </c>
      <c r="T148" s="81">
        <f>N148</f>
        <v>1624885.6134046465</v>
      </c>
      <c r="U148" s="81"/>
      <c r="V148" s="81"/>
      <c r="W148" s="82">
        <f>O148</f>
        <v>1684344.7367811846</v>
      </c>
      <c r="X148" s="82">
        <f>O148</f>
        <v>1684344.7367811846</v>
      </c>
      <c r="Y148" s="82"/>
      <c r="Z148" s="82"/>
      <c r="AA148" s="83">
        <f>P148</f>
        <v>267375818.3011373</v>
      </c>
      <c r="AB148" s="83">
        <f>P148</f>
        <v>267375818.3011373</v>
      </c>
      <c r="AC148" s="102"/>
      <c r="AD148" s="102"/>
      <c r="AE148" s="104">
        <f>Q148</f>
        <v>9874.689765982343</v>
      </c>
      <c r="AF148" s="104">
        <f>Q148</f>
        <v>9874.689765982343</v>
      </c>
      <c r="AG148" s="104"/>
      <c r="AH148" s="104"/>
      <c r="AI148" s="56" t="s">
        <v>54</v>
      </c>
      <c r="AJ148" s="20">
        <f t="shared" si="41"/>
        <v>99.37147360275152</v>
      </c>
      <c r="AK148" s="89">
        <f t="shared" si="42"/>
        <v>16351.630447791355</v>
      </c>
      <c r="AL148" s="99">
        <f t="shared" si="37"/>
        <v>80</v>
      </c>
      <c r="AM148" s="20">
        <f t="shared" si="38"/>
        <v>77574.58992561312</v>
      </c>
      <c r="AN148" s="20">
        <f t="shared" si="39"/>
        <v>4802.942358017773</v>
      </c>
    </row>
    <row r="149" spans="1:40" ht="13.5" customHeight="1">
      <c r="A149" s="97">
        <v>149</v>
      </c>
      <c r="B149" s="99">
        <v>81</v>
      </c>
      <c r="C149" s="127">
        <f t="shared" si="18"/>
        <v>16198.715654602078</v>
      </c>
      <c r="D149" s="127">
        <f t="shared" si="23"/>
        <v>299.99999999999994</v>
      </c>
      <c r="E149" s="127">
        <f t="shared" si="24"/>
        <v>-96.30592828803069</v>
      </c>
      <c r="F149" s="127">
        <f t="shared" si="25"/>
        <v>16402.409726314047</v>
      </c>
      <c r="G149" s="99">
        <f t="shared" si="26"/>
        <v>2027.0543845025315</v>
      </c>
      <c r="H149" s="99">
        <f t="shared" si="36"/>
        <v>81</v>
      </c>
      <c r="I149" s="63">
        <f t="shared" si="5"/>
        <v>97.50153967554634</v>
      </c>
      <c r="J149" s="63">
        <f t="shared" si="28"/>
        <v>-3.4652431217044256E-15</v>
      </c>
      <c r="K149" s="63">
        <f t="shared" si="29"/>
        <v>3.8511795495802317</v>
      </c>
      <c r="L149" s="63">
        <f t="shared" si="30"/>
        <v>101.35271922512658</v>
      </c>
      <c r="M149" s="99">
        <f t="shared" si="31"/>
        <v>1950.0307935109267</v>
      </c>
      <c r="N149" s="81">
        <f t="shared" si="32"/>
        <v>1662428.8276065928</v>
      </c>
      <c r="O149" s="82">
        <f t="shared" si="40"/>
        <v>1671174.9014502696</v>
      </c>
      <c r="P149" s="83">
        <f t="shared" si="33"/>
        <v>269039044.8298816</v>
      </c>
      <c r="Q149" s="64">
        <f t="shared" si="34"/>
        <v>10272.373694327343</v>
      </c>
      <c r="R149" s="65">
        <f t="shared" si="35"/>
        <v>101.35271922512658</v>
      </c>
      <c r="S149" s="81"/>
      <c r="T149" s="81"/>
      <c r="U149" s="81"/>
      <c r="V149" s="81"/>
      <c r="W149" s="77"/>
      <c r="X149" s="77"/>
      <c r="Y149" s="77"/>
      <c r="Z149" s="77"/>
      <c r="AA149" s="77"/>
      <c r="AB149" s="77"/>
      <c r="AC149" s="92"/>
      <c r="AD149" s="92"/>
      <c r="AE149" s="92"/>
      <c r="AF149" s="92"/>
      <c r="AG149" s="92"/>
      <c r="AH149" s="92"/>
      <c r="AJ149" s="20">
        <f t="shared" si="41"/>
        <v>101.35271922512658</v>
      </c>
      <c r="AK149" s="89">
        <f t="shared" si="42"/>
        <v>16402.409726314047</v>
      </c>
      <c r="AL149" s="99">
        <f t="shared" si="37"/>
        <v>81</v>
      </c>
      <c r="AM149" s="20">
        <f t="shared" si="38"/>
        <v>78969.98585450392</v>
      </c>
      <c r="AN149" s="20">
        <f t="shared" si="39"/>
        <v>4875.076983777317</v>
      </c>
    </row>
    <row r="150" spans="1:40" ht="13.5" customHeight="1">
      <c r="A150" s="97">
        <v>150</v>
      </c>
      <c r="B150" s="99">
        <v>82</v>
      </c>
      <c r="C150" s="127">
        <f t="shared" si="18"/>
        <v>16241.02483351276</v>
      </c>
      <c r="D150" s="127">
        <f t="shared" si="23"/>
        <v>325.005132251821</v>
      </c>
      <c r="E150" s="127">
        <f t="shared" si="24"/>
        <v>-118.62272821066787</v>
      </c>
      <c r="F150" s="127">
        <f t="shared" si="25"/>
        <v>16447.407237553914</v>
      </c>
      <c r="G150" s="99">
        <f t="shared" si="26"/>
        <v>2064.937054345372</v>
      </c>
      <c r="H150" s="99">
        <f t="shared" si="36"/>
        <v>82</v>
      </c>
      <c r="I150" s="63">
        <f t="shared" si="27"/>
        <v>98.9145322772334</v>
      </c>
      <c r="J150" s="63">
        <f t="shared" si="28"/>
        <v>1.2325683343243823</v>
      </c>
      <c r="K150" s="63">
        <f t="shared" si="29"/>
        <v>3.099752105710804</v>
      </c>
      <c r="L150" s="63">
        <f t="shared" si="30"/>
        <v>103.2468527172686</v>
      </c>
      <c r="M150" s="99">
        <f t="shared" si="31"/>
        <v>1978.2906455446682</v>
      </c>
      <c r="N150" s="81">
        <f t="shared" si="32"/>
        <v>1698143.0326366664</v>
      </c>
      <c r="O150" s="82">
        <f t="shared" si="40"/>
        <v>1653674.3479212085</v>
      </c>
      <c r="P150" s="83">
        <f t="shared" si="33"/>
        <v>270517204.8379409</v>
      </c>
      <c r="Q150" s="64">
        <f t="shared" si="34"/>
        <v>10659.912596021353</v>
      </c>
      <c r="R150" s="65">
        <f t="shared" si="35"/>
        <v>103.2468527172686</v>
      </c>
      <c r="S150" s="81"/>
      <c r="T150" s="81"/>
      <c r="U150" s="81"/>
      <c r="V150" s="81"/>
      <c r="W150" s="77"/>
      <c r="X150" s="77"/>
      <c r="Y150" s="77"/>
      <c r="Z150" s="77"/>
      <c r="AA150" s="77"/>
      <c r="AB150" s="77"/>
      <c r="AC150" s="92"/>
      <c r="AD150" s="92"/>
      <c r="AE150" s="92"/>
      <c r="AF150" s="92"/>
      <c r="AG150" s="92"/>
      <c r="AH150" s="92"/>
      <c r="AJ150" s="20">
        <f t="shared" si="41"/>
        <v>103.2468527172686</v>
      </c>
      <c r="AK150" s="89">
        <f t="shared" si="42"/>
        <v>16447.407237553914</v>
      </c>
      <c r="AL150" s="99">
        <f t="shared" si="37"/>
        <v>82</v>
      </c>
      <c r="AM150" s="20">
        <f t="shared" si="38"/>
        <v>80323.66875549237</v>
      </c>
      <c r="AN150" s="20">
        <f t="shared" si="39"/>
        <v>4945.726613861671</v>
      </c>
    </row>
    <row r="151" spans="1:40" ht="13.5" customHeight="1">
      <c r="A151" s="97">
        <v>151</v>
      </c>
      <c r="B151" s="99">
        <v>83</v>
      </c>
      <c r="C151" s="127">
        <f t="shared" si="18"/>
        <v>16278.386838928813</v>
      </c>
      <c r="D151" s="127">
        <f t="shared" si="23"/>
        <v>347.5367792037414</v>
      </c>
      <c r="E151" s="127">
        <f t="shared" si="24"/>
        <v>-139.17113647735476</v>
      </c>
      <c r="F151" s="127">
        <f t="shared" si="25"/>
        <v>16486.7524816552</v>
      </c>
      <c r="G151" s="99">
        <f t="shared" si="26"/>
        <v>2101.105302622243</v>
      </c>
      <c r="H151" s="99">
        <f t="shared" si="36"/>
        <v>83</v>
      </c>
      <c r="I151" s="63">
        <f t="shared" si="5"/>
        <v>100.29739455418225</v>
      </c>
      <c r="J151" s="63">
        <f t="shared" si="28"/>
        <v>2.455756079379451</v>
      </c>
      <c r="K151" s="63">
        <f t="shared" si="29"/>
        <v>2.302114497550455</v>
      </c>
      <c r="L151" s="63">
        <f t="shared" si="30"/>
        <v>105.05526513111215</v>
      </c>
      <c r="M151" s="99">
        <f t="shared" si="31"/>
        <v>2005.947891083645</v>
      </c>
      <c r="N151" s="81">
        <f t="shared" si="32"/>
        <v>1732020.153111308</v>
      </c>
      <c r="O151" s="82">
        <f t="shared" si="40"/>
        <v>1631760.2277739577</v>
      </c>
      <c r="P151" s="83">
        <f t="shared" si="33"/>
        <v>271813007.39136386</v>
      </c>
      <c r="Q151" s="64">
        <f t="shared" si="34"/>
        <v>11036.608731768269</v>
      </c>
      <c r="R151" s="65">
        <f t="shared" si="35"/>
        <v>105.05526513111215</v>
      </c>
      <c r="S151" s="81"/>
      <c r="T151" s="81"/>
      <c r="U151" s="81"/>
      <c r="V151" s="81"/>
      <c r="W151" s="77"/>
      <c r="X151" s="77"/>
      <c r="Y151" s="77"/>
      <c r="Z151" s="77"/>
      <c r="AA151" s="77"/>
      <c r="AB151" s="77"/>
      <c r="AC151" s="92"/>
      <c r="AD151" s="92"/>
      <c r="AE151" s="92"/>
      <c r="AF151" s="92"/>
      <c r="AG151" s="92"/>
      <c r="AH151" s="92"/>
      <c r="AJ151" s="20">
        <f t="shared" si="41"/>
        <v>105.05526513111215</v>
      </c>
      <c r="AK151" s="89">
        <f t="shared" si="42"/>
        <v>16486.7524816552</v>
      </c>
      <c r="AL151" s="99">
        <f t="shared" si="37"/>
        <v>83</v>
      </c>
      <c r="AM151" s="20">
        <f t="shared" si="38"/>
        <v>81633.98937448254</v>
      </c>
      <c r="AN151" s="20">
        <f t="shared" si="39"/>
        <v>5014.869727709112</v>
      </c>
    </row>
    <row r="152" spans="1:40" ht="13.5" customHeight="1">
      <c r="A152" s="97">
        <v>152</v>
      </c>
      <c r="B152" s="99">
        <v>84</v>
      </c>
      <c r="C152" s="127">
        <f t="shared" si="18"/>
        <v>16310.790290021456</v>
      </c>
      <c r="D152" s="127">
        <f t="shared" si="23"/>
        <v>367.4234614174768</v>
      </c>
      <c r="E152" s="127">
        <f t="shared" si="24"/>
        <v>-157.6448236496275</v>
      </c>
      <c r="F152" s="127">
        <f t="shared" si="25"/>
        <v>16520.568927789303</v>
      </c>
      <c r="G152" s="99">
        <f t="shared" si="26"/>
        <v>2135.6023395128723</v>
      </c>
      <c r="H152" s="99">
        <f t="shared" si="36"/>
        <v>84</v>
      </c>
      <c r="I152" s="63">
        <f t="shared" si="27"/>
        <v>101.64970527314722</v>
      </c>
      <c r="J152" s="63">
        <f t="shared" si="28"/>
        <v>3.660254037844391</v>
      </c>
      <c r="K152" s="63">
        <f t="shared" si="29"/>
        <v>1.4701576646519954</v>
      </c>
      <c r="L152" s="63">
        <f t="shared" si="30"/>
        <v>106.78011697564361</v>
      </c>
      <c r="M152" s="99">
        <f t="shared" si="31"/>
        <v>2032.9941054629444</v>
      </c>
      <c r="N152" s="81">
        <f t="shared" si="32"/>
        <v>1764068.282613525</v>
      </c>
      <c r="O152" s="82">
        <f t="shared" si="40"/>
        <v>1605392.0537638334</v>
      </c>
      <c r="P152" s="83">
        <f t="shared" si="33"/>
        <v>272929197.6978374</v>
      </c>
      <c r="Q152" s="64">
        <f t="shared" si="34"/>
        <v>11401.993381332133</v>
      </c>
      <c r="R152" s="65">
        <f t="shared" si="35"/>
        <v>106.78011697564361</v>
      </c>
      <c r="S152" s="81"/>
      <c r="T152" s="81"/>
      <c r="U152" s="81"/>
      <c r="V152" s="81"/>
      <c r="W152" s="77"/>
      <c r="X152" s="77"/>
      <c r="Y152" s="77"/>
      <c r="Z152" s="77"/>
      <c r="AA152" s="77"/>
      <c r="AB152" s="77"/>
      <c r="AC152" s="92"/>
      <c r="AD152" s="92"/>
      <c r="AE152" s="92"/>
      <c r="AF152" s="92"/>
      <c r="AG152" s="92"/>
      <c r="AH152" s="92"/>
      <c r="AJ152" s="20">
        <f t="shared" si="41"/>
        <v>106.78011697564361</v>
      </c>
      <c r="AK152" s="89">
        <f t="shared" si="42"/>
        <v>16520.568927789303</v>
      </c>
      <c r="AL152" s="99">
        <f t="shared" si="37"/>
        <v>84</v>
      </c>
      <c r="AM152" s="20">
        <f t="shared" si="38"/>
        <v>82899.35128763963</v>
      </c>
      <c r="AN152" s="20">
        <f t="shared" si="39"/>
        <v>5082.485263657361</v>
      </c>
    </row>
    <row r="153" spans="1:40" ht="13.5" customHeight="1">
      <c r="A153" s="97">
        <v>153</v>
      </c>
      <c r="B153" s="99">
        <v>85</v>
      </c>
      <c r="C153" s="127">
        <f t="shared" si="18"/>
        <v>16338.225316385586</v>
      </c>
      <c r="D153" s="127">
        <f t="shared" si="23"/>
        <v>384.5138292334732</v>
      </c>
      <c r="E153" s="127">
        <f t="shared" si="24"/>
        <v>-173.76838960187058</v>
      </c>
      <c r="F153" s="127">
        <f t="shared" si="25"/>
        <v>16548.97075601719</v>
      </c>
      <c r="G153" s="99">
        <f t="shared" si="26"/>
        <v>2168.4846385460974</v>
      </c>
      <c r="H153" s="99">
        <f t="shared" si="36"/>
        <v>85</v>
      </c>
      <c r="I153" s="63">
        <f t="shared" si="5"/>
        <v>102.97105250718317</v>
      </c>
      <c r="J153" s="63">
        <f t="shared" si="28"/>
        <v>4.836895252959509</v>
      </c>
      <c r="K153" s="63">
        <f t="shared" si="29"/>
        <v>0.6162841671621955</v>
      </c>
      <c r="L153" s="63">
        <f t="shared" si="30"/>
        <v>108.42423192730487</v>
      </c>
      <c r="M153" s="99">
        <f t="shared" si="31"/>
        <v>2059.4210501436637</v>
      </c>
      <c r="N153" s="81">
        <f t="shared" si="32"/>
        <v>1794309.4434085935</v>
      </c>
      <c r="O153" s="82">
        <f t="shared" si="40"/>
        <v>1574572.8323559188</v>
      </c>
      <c r="P153" s="83">
        <f t="shared" si="33"/>
        <v>273868433.0835121</v>
      </c>
      <c r="Q153" s="64">
        <f t="shared" si="34"/>
        <v>11755.814069025997</v>
      </c>
      <c r="R153" s="65">
        <f t="shared" si="35"/>
        <v>108.42423192730487</v>
      </c>
      <c r="S153" s="81"/>
      <c r="T153" s="81"/>
      <c r="U153" s="81"/>
      <c r="V153" s="81"/>
      <c r="W153" s="77"/>
      <c r="X153" s="77"/>
      <c r="Y153" s="77"/>
      <c r="Z153" s="77"/>
      <c r="AA153" s="77"/>
      <c r="AB153" s="77"/>
      <c r="AC153" s="92"/>
      <c r="AD153" s="92"/>
      <c r="AE153" s="92"/>
      <c r="AF153" s="92"/>
      <c r="AG153" s="92"/>
      <c r="AH153" s="92"/>
      <c r="AJ153" s="20">
        <f t="shared" si="41"/>
        <v>108.42423192730487</v>
      </c>
      <c r="AK153" s="89">
        <f t="shared" si="42"/>
        <v>16548.97075601719</v>
      </c>
      <c r="AL153" s="99">
        <f t="shared" si="37"/>
        <v>85</v>
      </c>
      <c r="AM153" s="20">
        <f t="shared" si="38"/>
        <v>84118.21284638648</v>
      </c>
      <c r="AN153" s="20">
        <f t="shared" si="39"/>
        <v>5148.552625359159</v>
      </c>
    </row>
    <row r="154" spans="1:40" ht="13.5" customHeight="1">
      <c r="A154" s="97">
        <v>154</v>
      </c>
      <c r="B154" s="99">
        <v>86</v>
      </c>
      <c r="C154" s="127">
        <f t="shared" si="18"/>
        <v>16360.6835610464</v>
      </c>
      <c r="D154" s="127">
        <f t="shared" si="23"/>
        <v>398.6778146332047</v>
      </c>
      <c r="E154" s="127">
        <f t="shared" si="24"/>
        <v>-187.30146910286584</v>
      </c>
      <c r="F154" s="127">
        <f t="shared" si="25"/>
        <v>16572.05990657674</v>
      </c>
      <c r="G154" s="99">
        <f t="shared" si="26"/>
        <v>2199.81963655883</v>
      </c>
      <c r="H154" s="99">
        <f t="shared" si="36"/>
        <v>86</v>
      </c>
      <c r="I154" s="63">
        <f t="shared" si="27"/>
        <v>104.26103376112246</v>
      </c>
      <c r="J154" s="63">
        <f t="shared" si="28"/>
        <v>5.9767247746023875</v>
      </c>
      <c r="K154" s="63">
        <f t="shared" si="29"/>
        <v>-0.2467767077833545</v>
      </c>
      <c r="L154" s="63">
        <f t="shared" si="30"/>
        <v>109.9909818279415</v>
      </c>
      <c r="M154" s="99">
        <f t="shared" si="31"/>
        <v>2085.2206752224492</v>
      </c>
      <c r="N154" s="81">
        <f t="shared" si="32"/>
        <v>1822777.14003584</v>
      </c>
      <c r="O154" s="82">
        <f t="shared" si="40"/>
        <v>1539349.6391525487</v>
      </c>
      <c r="P154" s="83">
        <f t="shared" si="33"/>
        <v>274633169.5471682</v>
      </c>
      <c r="Q154" s="64">
        <f t="shared" si="34"/>
        <v>12098.016083474557</v>
      </c>
      <c r="R154" s="65">
        <f t="shared" si="35"/>
        <v>109.9909818279415</v>
      </c>
      <c r="S154" s="81"/>
      <c r="T154" s="81"/>
      <c r="U154" s="81"/>
      <c r="V154" s="81"/>
      <c r="W154" s="77"/>
      <c r="X154" s="77"/>
      <c r="Y154" s="77"/>
      <c r="Z154" s="77"/>
      <c r="AA154" s="77"/>
      <c r="AB154" s="77"/>
      <c r="AC154" s="92"/>
      <c r="AD154" s="92"/>
      <c r="AE154" s="92"/>
      <c r="AF154" s="92"/>
      <c r="AG154" s="92"/>
      <c r="AH154" s="92"/>
      <c r="AJ154" s="20">
        <f t="shared" si="41"/>
        <v>109.9909818279415</v>
      </c>
      <c r="AK154" s="89">
        <f t="shared" si="42"/>
        <v>16572.05990657674</v>
      </c>
      <c r="AL154" s="99">
        <f t="shared" si="37"/>
        <v>86</v>
      </c>
      <c r="AM154" s="20">
        <f t="shared" si="38"/>
        <v>85289.08905566501</v>
      </c>
      <c r="AN154" s="20">
        <f t="shared" si="39"/>
        <v>5213.051688056123</v>
      </c>
    </row>
    <row r="155" spans="1:40" ht="13.5" customHeight="1">
      <c r="A155" s="97">
        <v>155</v>
      </c>
      <c r="B155" s="99">
        <v>87</v>
      </c>
      <c r="C155" s="127">
        <f t="shared" si="18"/>
        <v>16378.15818300502</v>
      </c>
      <c r="D155" s="127">
        <f t="shared" si="23"/>
        <v>409.80762113533154</v>
      </c>
      <c r="E155" s="127">
        <f t="shared" si="24"/>
        <v>-198.04231510776012</v>
      </c>
      <c r="F155" s="127">
        <f t="shared" si="25"/>
        <v>16589.923489032593</v>
      </c>
      <c r="G155" s="99">
        <f t="shared" si="26"/>
        <v>2229.683303912638</v>
      </c>
      <c r="H155" s="99">
        <f t="shared" si="36"/>
        <v>87</v>
      </c>
      <c r="I155" s="63">
        <f t="shared" si="5"/>
        <v>105.5192560941788</v>
      </c>
      <c r="J155" s="63">
        <f t="shared" si="28"/>
        <v>7.071067811865466</v>
      </c>
      <c r="K155" s="63">
        <f t="shared" si="29"/>
        <v>-1.1061587104123627</v>
      </c>
      <c r="L155" s="63">
        <f t="shared" si="30"/>
        <v>111.4841651956319</v>
      </c>
      <c r="M155" s="99">
        <f t="shared" si="31"/>
        <v>2110.385121883576</v>
      </c>
      <c r="N155" s="81">
        <f t="shared" si="32"/>
        <v>1849513.7708342036</v>
      </c>
      <c r="O155" s="82">
        <f t="shared" si="40"/>
        <v>1499813.640152495</v>
      </c>
      <c r="P155" s="83">
        <f t="shared" si="33"/>
        <v>275225561.3719554</v>
      </c>
      <c r="Q155" s="64">
        <f t="shared" si="34"/>
        <v>12428.719089366943</v>
      </c>
      <c r="R155" s="65">
        <f t="shared" si="35"/>
        <v>111.4841651956319</v>
      </c>
      <c r="S155" s="81"/>
      <c r="T155" s="81"/>
      <c r="U155" s="81"/>
      <c r="V155" s="81"/>
      <c r="W155" s="77"/>
      <c r="X155" s="77"/>
      <c r="Y155" s="77"/>
      <c r="Z155" s="77"/>
      <c r="AA155" s="77"/>
      <c r="AB155" s="77"/>
      <c r="AC155" s="92"/>
      <c r="AD155" s="92"/>
      <c r="AE155" s="92"/>
      <c r="AF155" s="92"/>
      <c r="AG155" s="92"/>
      <c r="AH155" s="92"/>
      <c r="AJ155" s="20">
        <f t="shared" si="41"/>
        <v>111.4841651956319</v>
      </c>
      <c r="AK155" s="89">
        <f t="shared" si="42"/>
        <v>16589.923489032593</v>
      </c>
      <c r="AL155" s="99">
        <f t="shared" si="37"/>
        <v>87</v>
      </c>
      <c r="AM155" s="20">
        <f t="shared" si="38"/>
        <v>86410.55338317384</v>
      </c>
      <c r="AN155" s="20">
        <f t="shared" si="39"/>
        <v>5275.96280470894</v>
      </c>
    </row>
    <row r="156" spans="1:40" ht="13.5" customHeight="1">
      <c r="A156" s="97">
        <v>156</v>
      </c>
      <c r="B156" s="99">
        <v>88</v>
      </c>
      <c r="C156" s="127">
        <f t="shared" si="18"/>
        <v>16390.643859322317</v>
      </c>
      <c r="D156" s="127">
        <f t="shared" si="23"/>
        <v>417.81854419201136</v>
      </c>
      <c r="E156" s="127">
        <f t="shared" si="24"/>
        <v>-205.8308063418249</v>
      </c>
      <c r="F156" s="127">
        <f t="shared" si="25"/>
        <v>16602.6315971725</v>
      </c>
      <c r="G156" s="99">
        <f t="shared" si="26"/>
        <v>2258.157631172566</v>
      </c>
      <c r="H156" s="99">
        <f t="shared" si="36"/>
        <v>88</v>
      </c>
      <c r="I156" s="63">
        <f t="shared" si="27"/>
        <v>106.74533623964084</v>
      </c>
      <c r="J156" s="63">
        <f t="shared" si="28"/>
        <v>8.111595753452777</v>
      </c>
      <c r="K156" s="63">
        <f t="shared" si="29"/>
        <v>-1.9490504344652941</v>
      </c>
      <c r="L156" s="63">
        <f t="shared" si="30"/>
        <v>112.90788155862832</v>
      </c>
      <c r="M156" s="99">
        <f t="shared" si="31"/>
        <v>2134.906724792817</v>
      </c>
      <c r="N156" s="81">
        <f t="shared" si="32"/>
        <v>1874567.961935093</v>
      </c>
      <c r="O156" s="82">
        <f t="shared" si="40"/>
        <v>1456099.5668835563</v>
      </c>
      <c r="P156" s="83">
        <f t="shared" si="33"/>
        <v>275647375.95143074</v>
      </c>
      <c r="Q156" s="64">
        <f t="shared" si="34"/>
        <v>12748.189718057241</v>
      </c>
      <c r="R156" s="65">
        <f t="shared" si="35"/>
        <v>112.90788155862832</v>
      </c>
      <c r="S156" s="81"/>
      <c r="T156" s="81"/>
      <c r="U156" s="81"/>
      <c r="V156" s="81"/>
      <c r="W156" s="77"/>
      <c r="X156" s="77"/>
      <c r="Y156" s="77"/>
      <c r="Z156" s="77"/>
      <c r="AA156" s="77"/>
      <c r="AB156" s="77"/>
      <c r="AC156" s="92"/>
      <c r="AD156" s="92"/>
      <c r="AE156" s="92"/>
      <c r="AF156" s="92"/>
      <c r="AG156" s="92"/>
      <c r="AH156" s="92"/>
      <c r="AJ156" s="20">
        <f t="shared" si="41"/>
        <v>112.90788155862832</v>
      </c>
      <c r="AK156" s="89">
        <f t="shared" si="42"/>
        <v>16602.6315971725</v>
      </c>
      <c r="AL156" s="99">
        <f t="shared" si="37"/>
        <v>88</v>
      </c>
      <c r="AM156" s="20">
        <f t="shared" si="38"/>
        <v>87481.23949737826</v>
      </c>
      <c r="AN156" s="20">
        <f t="shared" si="39"/>
        <v>5337.266811982042</v>
      </c>
    </row>
    <row r="157" spans="1:40" ht="13.5" customHeight="1">
      <c r="A157" s="97">
        <v>157</v>
      </c>
      <c r="B157" s="99">
        <v>89</v>
      </c>
      <c r="C157" s="127">
        <f t="shared" si="18"/>
        <v>16398.13678674033</v>
      </c>
      <c r="D157" s="127">
        <f t="shared" si="23"/>
        <v>422.64961584165525</v>
      </c>
      <c r="E157" s="127">
        <f t="shared" si="24"/>
        <v>-210.55083433985706</v>
      </c>
      <c r="F157" s="127">
        <f t="shared" si="25"/>
        <v>16610.23556824213</v>
      </c>
      <c r="G157" s="99">
        <f t="shared" si="26"/>
        <v>2285.3280793861104</v>
      </c>
      <c r="H157" s="99">
        <f t="shared" si="36"/>
        <v>89</v>
      </c>
      <c r="I157" s="63">
        <f t="shared" si="5"/>
        <v>107.93890072161902</v>
      </c>
      <c r="J157" s="63">
        <f t="shared" si="28"/>
        <v>9.090389553440872</v>
      </c>
      <c r="K157" s="63">
        <f t="shared" si="29"/>
        <v>-2.7628863057543738</v>
      </c>
      <c r="L157" s="63">
        <f t="shared" si="30"/>
        <v>114.26640396930551</v>
      </c>
      <c r="M157" s="99">
        <f t="shared" si="31"/>
        <v>2158.7780144323806</v>
      </c>
      <c r="N157" s="81">
        <f t="shared" si="32"/>
        <v>1897991.8874660821</v>
      </c>
      <c r="O157" s="82">
        <f t="shared" si="40"/>
        <v>1408384.657507921</v>
      </c>
      <c r="P157" s="83">
        <f t="shared" si="33"/>
        <v>275899925.63249594</v>
      </c>
      <c r="Q157" s="64">
        <f t="shared" si="34"/>
        <v>13056.81107607652</v>
      </c>
      <c r="R157" s="65">
        <f t="shared" si="35"/>
        <v>114.26640396930551</v>
      </c>
      <c r="S157" s="81"/>
      <c r="T157" s="81"/>
      <c r="U157" s="81"/>
      <c r="V157" s="81"/>
      <c r="W157" s="77"/>
      <c r="X157" s="77"/>
      <c r="Y157" s="77"/>
      <c r="Z157" s="77"/>
      <c r="AA157" s="77"/>
      <c r="AB157" s="77"/>
      <c r="AC157" s="92"/>
      <c r="AD157" s="92"/>
      <c r="AE157" s="92"/>
      <c r="AF157" s="92"/>
      <c r="AG157" s="92"/>
      <c r="AH157" s="92"/>
      <c r="AJ157" s="20">
        <f t="shared" si="41"/>
        <v>114.26640396930551</v>
      </c>
      <c r="AK157" s="89">
        <f t="shared" si="42"/>
        <v>16610.23556824213</v>
      </c>
      <c r="AL157" s="99">
        <f t="shared" si="37"/>
        <v>89</v>
      </c>
      <c r="AM157" s="20">
        <f t="shared" si="38"/>
        <v>88499.84293217468</v>
      </c>
      <c r="AN157" s="20">
        <f t="shared" si="39"/>
        <v>5396.9450360809515</v>
      </c>
    </row>
    <row r="158" spans="1:40" ht="13.5" customHeight="1">
      <c r="A158" s="97">
        <v>158</v>
      </c>
      <c r="B158" s="99">
        <v>90</v>
      </c>
      <c r="C158" s="127">
        <f t="shared" si="18"/>
        <v>16400.634682840784</v>
      </c>
      <c r="D158" s="127">
        <f t="shared" si="23"/>
        <v>424.26406871192853</v>
      </c>
      <c r="E158" s="127">
        <f t="shared" si="24"/>
        <v>-212.13203435596427</v>
      </c>
      <c r="F158" s="127">
        <f t="shared" si="25"/>
        <v>16612.766717196748</v>
      </c>
      <c r="G158" s="99">
        <f t="shared" si="26"/>
        <v>2311.281041257541</v>
      </c>
      <c r="H158" s="99">
        <f t="shared" si="36"/>
        <v>90</v>
      </c>
      <c r="I158" s="63">
        <f t="shared" si="27"/>
        <v>109.09958596880978</v>
      </c>
      <c r="J158" s="63">
        <f t="shared" si="28"/>
        <v>9.999999999999998</v>
      </c>
      <c r="K158" s="63">
        <f t="shared" si="29"/>
        <v>-3.535533905932732</v>
      </c>
      <c r="L158" s="63">
        <f t="shared" si="30"/>
        <v>115.56405206287704</v>
      </c>
      <c r="M158" s="99">
        <f t="shared" si="31"/>
        <v>2181.9917193761958</v>
      </c>
      <c r="N158" s="81">
        <f t="shared" si="32"/>
        <v>1919838.6378145558</v>
      </c>
      <c r="O158" s="82">
        <f t="shared" si="40"/>
        <v>1356887.0792288396</v>
      </c>
      <c r="P158" s="83">
        <f t="shared" si="33"/>
        <v>275984018</v>
      </c>
      <c r="Q158" s="64">
        <f t="shared" si="34"/>
        <v>13355.050129191355</v>
      </c>
      <c r="R158" s="65">
        <f t="shared" si="35"/>
        <v>115.56405206287704</v>
      </c>
      <c r="S158" s="81">
        <f>N158</f>
        <v>1919838.6378145558</v>
      </c>
      <c r="T158" s="81"/>
      <c r="U158" s="81">
        <f>N158</f>
        <v>1919838.6378145558</v>
      </c>
      <c r="V158" s="81">
        <f>N158</f>
        <v>1919838.6378145558</v>
      </c>
      <c r="W158" s="82">
        <f>O158</f>
        <v>1356887.0792288396</v>
      </c>
      <c r="X158" s="82"/>
      <c r="Y158" s="82">
        <f>O158</f>
        <v>1356887.0792288396</v>
      </c>
      <c r="Z158" s="82">
        <f>O158</f>
        <v>1356887.0792288396</v>
      </c>
      <c r="AA158" s="83">
        <f>P158</f>
        <v>275984018</v>
      </c>
      <c r="AB158" s="83"/>
      <c r="AC158" s="102">
        <f>P158</f>
        <v>275984018</v>
      </c>
      <c r="AD158" s="102">
        <f>P158</f>
        <v>275984018</v>
      </c>
      <c r="AE158" s="104">
        <f>Q158</f>
        <v>13355.050129191355</v>
      </c>
      <c r="AF158" s="104"/>
      <c r="AG158" s="104">
        <f>Q158</f>
        <v>13355.050129191355</v>
      </c>
      <c r="AH158" s="104">
        <f>Q158</f>
        <v>13355.050129191355</v>
      </c>
      <c r="AI158" s="56" t="s">
        <v>6</v>
      </c>
      <c r="AJ158" s="20">
        <f t="shared" si="41"/>
        <v>115.56405206287704</v>
      </c>
      <c r="AK158" s="89">
        <f t="shared" si="42"/>
        <v>16612.766717196748</v>
      </c>
      <c r="AL158" s="99">
        <f t="shared" si="37"/>
        <v>90</v>
      </c>
      <c r="AM158" s="20">
        <f t="shared" si="38"/>
        <v>89465.12267618158</v>
      </c>
      <c r="AN158" s="20">
        <f t="shared" si="39"/>
        <v>5454.9792984404885</v>
      </c>
    </row>
    <row r="159" spans="1:40" ht="13.5" customHeight="1">
      <c r="A159" s="97">
        <v>159</v>
      </c>
      <c r="B159" s="99">
        <v>91</v>
      </c>
      <c r="C159" s="127">
        <f t="shared" si="18"/>
        <v>16398.13678674033</v>
      </c>
      <c r="D159" s="127">
        <f t="shared" si="23"/>
        <v>422.64961584165525</v>
      </c>
      <c r="E159" s="127">
        <f t="shared" si="24"/>
        <v>-210.55083433985706</v>
      </c>
      <c r="F159" s="127">
        <f t="shared" si="25"/>
        <v>16610.23556824213</v>
      </c>
      <c r="G159" s="99">
        <f t="shared" si="26"/>
        <v>2336.10135989459</v>
      </c>
      <c r="H159" s="99">
        <f t="shared" si="36"/>
        <v>91</v>
      </c>
      <c r="I159" s="63">
        <f t="shared" si="5"/>
        <v>110.22703842524301</v>
      </c>
      <c r="J159" s="63">
        <f t="shared" si="28"/>
        <v>10.833504408394035</v>
      </c>
      <c r="K159" s="63">
        <f t="shared" si="29"/>
        <v>-4.255474838907526</v>
      </c>
      <c r="L159" s="63">
        <f t="shared" si="30"/>
        <v>116.80506799472951</v>
      </c>
      <c r="M159" s="99">
        <f t="shared" si="31"/>
        <v>2204.5407685048604</v>
      </c>
      <c r="N159" s="81">
        <f t="shared" si="32"/>
        <v>1940159.6949569965</v>
      </c>
      <c r="O159" s="82">
        <f t="shared" si="40"/>
        <v>1301863.8500027158</v>
      </c>
      <c r="P159" s="83">
        <f t="shared" si="33"/>
        <v>275899925.63249594</v>
      </c>
      <c r="Q159" s="64">
        <f t="shared" si="34"/>
        <v>13643.423909253384</v>
      </c>
      <c r="R159" s="65">
        <f t="shared" si="35"/>
        <v>116.80506799472951</v>
      </c>
      <c r="S159" s="81"/>
      <c r="T159" s="81"/>
      <c r="U159" s="81"/>
      <c r="V159" s="81"/>
      <c r="W159" s="77"/>
      <c r="X159" s="77"/>
      <c r="Y159" s="77"/>
      <c r="Z159" s="77"/>
      <c r="AA159" s="77"/>
      <c r="AB159" s="77"/>
      <c r="AC159" s="92"/>
      <c r="AD159" s="92"/>
      <c r="AE159" s="92"/>
      <c r="AF159" s="92"/>
      <c r="AG159" s="92"/>
      <c r="AH159" s="92"/>
      <c r="AJ159" s="20">
        <f t="shared" si="41"/>
        <v>116.80506799472951</v>
      </c>
      <c r="AK159" s="89">
        <f t="shared" si="42"/>
        <v>16610.23556824213</v>
      </c>
      <c r="AL159" s="99">
        <f t="shared" si="37"/>
        <v>91</v>
      </c>
      <c r="AM159" s="20">
        <f t="shared" si="38"/>
        <v>90375.90268472087</v>
      </c>
      <c r="AN159" s="20">
        <f t="shared" si="39"/>
        <v>5511.35192126215</v>
      </c>
    </row>
    <row r="160" spans="1:40" ht="13.5" customHeight="1">
      <c r="A160" s="97">
        <v>160</v>
      </c>
      <c r="B160" s="99">
        <v>92</v>
      </c>
      <c r="C160" s="127">
        <f t="shared" si="18"/>
        <v>16390.643859322317</v>
      </c>
      <c r="D160" s="127">
        <f t="shared" si="23"/>
        <v>417.8185441920114</v>
      </c>
      <c r="E160" s="127">
        <f t="shared" si="24"/>
        <v>-205.83080634182497</v>
      </c>
      <c r="F160" s="127">
        <f t="shared" si="25"/>
        <v>16602.6315971725</v>
      </c>
      <c r="G160" s="99">
        <f t="shared" si="26"/>
        <v>2359.869950423489</v>
      </c>
      <c r="H160" s="99">
        <f t="shared" si="36"/>
        <v>92</v>
      </c>
      <c r="I160" s="63">
        <f t="shared" si="27"/>
        <v>111.32091465797862</v>
      </c>
      <c r="J160" s="63">
        <f t="shared" si="28"/>
        <v>11.58455930679138</v>
      </c>
      <c r="K160" s="63">
        <f t="shared" si="29"/>
        <v>-4.911976443595538</v>
      </c>
      <c r="L160" s="63">
        <f t="shared" si="30"/>
        <v>117.99349752117446</v>
      </c>
      <c r="M160" s="99">
        <f t="shared" si="31"/>
        <v>2226.4182931595724</v>
      </c>
      <c r="N160" s="81">
        <f t="shared" si="32"/>
        <v>1959002.5702059465</v>
      </c>
      <c r="O160" s="82">
        <f t="shared" si="40"/>
        <v>1243608.279990385</v>
      </c>
      <c r="P160" s="83">
        <f t="shared" si="33"/>
        <v>275647375.95143074</v>
      </c>
      <c r="Q160" s="64">
        <f t="shared" si="34"/>
        <v>13922.465457279404</v>
      </c>
      <c r="R160" s="65">
        <f t="shared" si="35"/>
        <v>117.99349752117446</v>
      </c>
      <c r="S160" s="81"/>
      <c r="T160" s="81"/>
      <c r="U160" s="81"/>
      <c r="V160" s="81"/>
      <c r="W160" s="77"/>
      <c r="X160" s="77"/>
      <c r="Y160" s="77"/>
      <c r="Z160" s="77"/>
      <c r="AA160" s="77"/>
      <c r="AB160" s="77"/>
      <c r="AC160" s="92"/>
      <c r="AD160" s="92"/>
      <c r="AE160" s="92"/>
      <c r="AF160" s="92"/>
      <c r="AG160" s="92"/>
      <c r="AH160" s="92"/>
      <c r="AJ160" s="20">
        <f t="shared" si="41"/>
        <v>117.99349752117446</v>
      </c>
      <c r="AK160" s="89">
        <f t="shared" si="42"/>
        <v>16602.6315971725</v>
      </c>
      <c r="AL160" s="99">
        <f t="shared" si="37"/>
        <v>92</v>
      </c>
      <c r="AM160" s="20">
        <f t="shared" si="38"/>
        <v>91231.07331264706</v>
      </c>
      <c r="AN160" s="20">
        <f t="shared" si="39"/>
        <v>5566.0457328989305</v>
      </c>
    </row>
    <row r="161" spans="1:40" ht="13.5" customHeight="1">
      <c r="A161" s="97">
        <v>161</v>
      </c>
      <c r="B161" s="99">
        <v>93</v>
      </c>
      <c r="C161" s="127">
        <f t="shared" si="18"/>
        <v>16378.15818300502</v>
      </c>
      <c r="D161" s="127">
        <f t="shared" si="23"/>
        <v>409.80762113533166</v>
      </c>
      <c r="E161" s="127">
        <f t="shared" si="24"/>
        <v>-198.0423151077602</v>
      </c>
      <c r="F161" s="127">
        <f t="shared" si="25"/>
        <v>16589.923489032593</v>
      </c>
      <c r="G161" s="99">
        <f t="shared" si="26"/>
        <v>2382.661567649115</v>
      </c>
      <c r="H161" s="99">
        <f t="shared" si="36"/>
        <v>93</v>
      </c>
      <c r="I161" s="63">
        <f t="shared" si="5"/>
        <v>112.3808814617195</v>
      </c>
      <c r="J161" s="63">
        <f t="shared" si="28"/>
        <v>12.247448713915894</v>
      </c>
      <c r="K161" s="63">
        <f t="shared" si="29"/>
        <v>-5.495251793179631</v>
      </c>
      <c r="L161" s="63">
        <f t="shared" si="30"/>
        <v>119.13307838245576</v>
      </c>
      <c r="M161" s="99">
        <f t="shared" si="31"/>
        <v>2247.61762923439</v>
      </c>
      <c r="N161" s="81">
        <f t="shared" si="32"/>
        <v>1976408.655377864</v>
      </c>
      <c r="O161" s="82">
        <f>F161*L251</f>
        <v>1182446.9556785498</v>
      </c>
      <c r="P161" s="83">
        <f t="shared" si="33"/>
        <v>275225561.3719554</v>
      </c>
      <c r="Q161" s="64">
        <f t="shared" si="34"/>
        <v>14192.690364880349</v>
      </c>
      <c r="R161" s="65">
        <f t="shared" si="35"/>
        <v>119.13307838245576</v>
      </c>
      <c r="S161" s="81"/>
      <c r="T161" s="81"/>
      <c r="U161" s="81"/>
      <c r="V161" s="81"/>
      <c r="W161" s="77"/>
      <c r="X161" s="77"/>
      <c r="Y161" s="77"/>
      <c r="Z161" s="77"/>
      <c r="AA161" s="77"/>
      <c r="AB161" s="77"/>
      <c r="AC161" s="92"/>
      <c r="AD161" s="92"/>
      <c r="AE161" s="92"/>
      <c r="AF161" s="92"/>
      <c r="AG161" s="92"/>
      <c r="AH161" s="92"/>
      <c r="AJ161" s="20">
        <f t="shared" si="41"/>
        <v>119.13307838245576</v>
      </c>
      <c r="AK161" s="89">
        <f t="shared" si="42"/>
        <v>16589.923489032593</v>
      </c>
      <c r="AL161" s="99">
        <f t="shared" si="37"/>
        <v>93</v>
      </c>
      <c r="AM161" s="20">
        <f t="shared" si="38"/>
        <v>92029.59266627893</v>
      </c>
      <c r="AN161" s="20">
        <f t="shared" si="39"/>
        <v>5619.044073085975</v>
      </c>
    </row>
    <row r="162" spans="1:40" ht="13.5" customHeight="1">
      <c r="A162" s="97">
        <v>162</v>
      </c>
      <c r="B162" s="99">
        <v>94</v>
      </c>
      <c r="C162" s="127">
        <f t="shared" si="18"/>
        <v>16360.6835610464</v>
      </c>
      <c r="D162" s="127">
        <f t="shared" si="23"/>
        <v>398.67781463320495</v>
      </c>
      <c r="E162" s="127">
        <f t="shared" si="24"/>
        <v>-187.3014691028659</v>
      </c>
      <c r="F162" s="127">
        <f t="shared" si="25"/>
        <v>16572.05990657674</v>
      </c>
      <c r="G162" s="99">
        <f t="shared" si="26"/>
        <v>2404.542760115587</v>
      </c>
      <c r="H162" s="99">
        <f t="shared" si="36"/>
        <v>94</v>
      </c>
      <c r="I162" s="63">
        <f t="shared" si="27"/>
        <v>113.40661596030908</v>
      </c>
      <c r="J162" s="63">
        <f t="shared" si="28"/>
        <v>12.817127641115773</v>
      </c>
      <c r="K162" s="63">
        <f t="shared" si="29"/>
        <v>-5.996605595645503</v>
      </c>
      <c r="L162" s="63">
        <f t="shared" si="30"/>
        <v>120.22713800577935</v>
      </c>
      <c r="M162" s="99">
        <f t="shared" si="31"/>
        <v>2268.132319206182</v>
      </c>
      <c r="N162" s="81">
        <f t="shared" si="32"/>
        <v>1992411.3334280443</v>
      </c>
      <c r="O162" s="82">
        <f aca="true" t="shared" si="43" ref="O162:O225">F162*L252</f>
        <v>1118736.2924592814</v>
      </c>
      <c r="P162" s="83">
        <f t="shared" si="33"/>
        <v>274633169.5471682</v>
      </c>
      <c r="Q162" s="64">
        <f t="shared" si="34"/>
        <v>14454.564713060714</v>
      </c>
      <c r="R162" s="65">
        <f t="shared" si="35"/>
        <v>120.22713800577935</v>
      </c>
      <c r="S162" s="81"/>
      <c r="T162" s="81"/>
      <c r="U162" s="81"/>
      <c r="V162" s="81"/>
      <c r="W162" s="77"/>
      <c r="X162" s="77"/>
      <c r="Y162" s="187"/>
      <c r="Z162" s="77"/>
      <c r="AA162" s="77"/>
      <c r="AB162" s="77"/>
      <c r="AC162" s="92"/>
      <c r="AD162" s="92"/>
      <c r="AE162" s="92"/>
      <c r="AF162" s="92"/>
      <c r="AG162" s="92"/>
      <c r="AH162" s="92"/>
      <c r="AJ162" s="20">
        <f t="shared" si="41"/>
        <v>120.22713800577935</v>
      </c>
      <c r="AK162" s="89">
        <f t="shared" si="42"/>
        <v>16572.05990657674</v>
      </c>
      <c r="AL162" s="99">
        <f t="shared" si="37"/>
        <v>94</v>
      </c>
      <c r="AM162" s="20">
        <f t="shared" si="38"/>
        <v>92770.48787278656</v>
      </c>
      <c r="AN162" s="20">
        <f t="shared" si="39"/>
        <v>5670.330798015454</v>
      </c>
    </row>
    <row r="163" spans="1:40" ht="13.5" customHeight="1">
      <c r="A163" s="97">
        <v>163</v>
      </c>
      <c r="B163" s="99">
        <v>95</v>
      </c>
      <c r="C163" s="127">
        <f t="shared" si="18"/>
        <v>16338.225316385586</v>
      </c>
      <c r="D163" s="127">
        <f t="shared" si="23"/>
        <v>384.5138292334733</v>
      </c>
      <c r="E163" s="127">
        <f t="shared" si="24"/>
        <v>-173.7683896018707</v>
      </c>
      <c r="F163" s="127">
        <f t="shared" si="25"/>
        <v>16548.97075601719</v>
      </c>
      <c r="G163" s="99">
        <f t="shared" si="26"/>
        <v>2425.5700474459645</v>
      </c>
      <c r="H163" s="99">
        <f t="shared" si="36"/>
        <v>95</v>
      </c>
      <c r="I163" s="63">
        <f t="shared" si="5"/>
        <v>114.39780570508262</v>
      </c>
      <c r="J163" s="63">
        <f t="shared" si="28"/>
        <v>13.28926048777349</v>
      </c>
      <c r="K163" s="63">
        <f t="shared" si="29"/>
        <v>-6.4085638205578865</v>
      </c>
      <c r="L163" s="63">
        <f t="shared" si="30"/>
        <v>121.27850237229822</v>
      </c>
      <c r="M163" s="99">
        <f t="shared" si="31"/>
        <v>2287.9561141016525</v>
      </c>
      <c r="N163" s="81">
        <f t="shared" si="32"/>
        <v>2007034.3890927245</v>
      </c>
      <c r="O163" s="82">
        <f t="shared" si="43"/>
        <v>1052858.6849165687</v>
      </c>
      <c r="P163" s="83">
        <f t="shared" si="33"/>
        <v>273868433.0835121</v>
      </c>
      <c r="Q163" s="64">
        <f t="shared" si="34"/>
        <v>14708.475137667545</v>
      </c>
      <c r="R163" s="65">
        <f t="shared" si="35"/>
        <v>121.27850237229822</v>
      </c>
      <c r="S163" s="81"/>
      <c r="T163" s="81"/>
      <c r="U163" s="81"/>
      <c r="V163" s="81"/>
      <c r="W163" s="77"/>
      <c r="X163" s="77"/>
      <c r="Y163" s="77"/>
      <c r="Z163" s="77"/>
      <c r="AA163" s="77"/>
      <c r="AB163" s="77"/>
      <c r="AC163" s="92"/>
      <c r="AD163" s="92"/>
      <c r="AE163" s="92"/>
      <c r="AF163" s="92"/>
      <c r="AG163" s="92"/>
      <c r="AH163" s="92"/>
      <c r="AJ163" s="20">
        <f t="shared" si="41"/>
        <v>121.27850237229822</v>
      </c>
      <c r="AK163" s="89">
        <f t="shared" si="42"/>
        <v>16548.97075601719</v>
      </c>
      <c r="AL163" s="99">
        <f t="shared" si="37"/>
        <v>95</v>
      </c>
      <c r="AM163" s="20">
        <f t="shared" si="38"/>
        <v>93452.85626548702</v>
      </c>
      <c r="AN163" s="20">
        <f t="shared" si="39"/>
        <v>5719.8902852541305</v>
      </c>
    </row>
    <row r="164" spans="1:40" ht="13.5" customHeight="1">
      <c r="A164" s="97">
        <v>164</v>
      </c>
      <c r="B164" s="99">
        <v>96</v>
      </c>
      <c r="C164" s="127">
        <f t="shared" si="18"/>
        <v>16310.790290021458</v>
      </c>
      <c r="D164" s="127">
        <f t="shared" si="23"/>
        <v>367.4234614174769</v>
      </c>
      <c r="E164" s="127">
        <f t="shared" si="24"/>
        <v>-157.64482364962765</v>
      </c>
      <c r="F164" s="127">
        <f t="shared" si="25"/>
        <v>16520.568927789307</v>
      </c>
      <c r="G164" s="99">
        <f t="shared" si="26"/>
        <v>2445.7883537649354</v>
      </c>
      <c r="H164" s="99">
        <f t="shared" si="36"/>
        <v>96</v>
      </c>
      <c r="I164" s="63">
        <f t="shared" si="27"/>
        <v>115.35414877004195</v>
      </c>
      <c r="J164" s="63">
        <f t="shared" si="28"/>
        <v>13.660254037844384</v>
      </c>
      <c r="K164" s="63">
        <f t="shared" si="29"/>
        <v>-6.724985119639572</v>
      </c>
      <c r="L164" s="63">
        <f t="shared" si="30"/>
        <v>122.28941768824677</v>
      </c>
      <c r="M164" s="99">
        <f t="shared" si="31"/>
        <v>2307.082975400839</v>
      </c>
      <c r="N164" s="81">
        <f t="shared" si="32"/>
        <v>2020290.7540578977</v>
      </c>
      <c r="O164" s="82">
        <f t="shared" si="43"/>
        <v>985218.2883089076</v>
      </c>
      <c r="P164" s="83">
        <f t="shared" si="33"/>
        <v>272929197.69783753</v>
      </c>
      <c r="Q164" s="64">
        <f t="shared" si="34"/>
        <v>14954.701678530482</v>
      </c>
      <c r="R164" s="65">
        <f t="shared" si="35"/>
        <v>122.28941768824677</v>
      </c>
      <c r="S164" s="81"/>
      <c r="T164" s="81"/>
      <c r="U164" s="81"/>
      <c r="V164" s="81"/>
      <c r="W164" s="77"/>
      <c r="X164" s="77"/>
      <c r="Y164" s="77"/>
      <c r="Z164" s="77"/>
      <c r="AA164" s="77"/>
      <c r="AB164" s="77"/>
      <c r="AC164" s="92"/>
      <c r="AD164" s="92"/>
      <c r="AE164" s="92"/>
      <c r="AF164" s="92"/>
      <c r="AG164" s="92"/>
      <c r="AH164" s="92"/>
      <c r="AJ164" s="20">
        <f t="shared" si="41"/>
        <v>122.28941768824677</v>
      </c>
      <c r="AK164" s="89">
        <f t="shared" si="42"/>
        <v>16520.568927789307</v>
      </c>
      <c r="AL164" s="99">
        <f t="shared" si="37"/>
        <v>96</v>
      </c>
      <c r="AM164" s="20">
        <f t="shared" si="38"/>
        <v>94075.86648360455</v>
      </c>
      <c r="AN164" s="20">
        <f t="shared" si="39"/>
        <v>5767.707438502097</v>
      </c>
    </row>
    <row r="165" spans="1:40" ht="13.5" customHeight="1">
      <c r="A165" s="97">
        <v>165</v>
      </c>
      <c r="B165" s="99">
        <v>97</v>
      </c>
      <c r="C165" s="127">
        <f t="shared" si="18"/>
        <v>16278.386838928815</v>
      </c>
      <c r="D165" s="127">
        <f t="shared" si="23"/>
        <v>347.53677920374133</v>
      </c>
      <c r="E165" s="127">
        <f t="shared" si="24"/>
        <v>-139.1711364773549</v>
      </c>
      <c r="F165" s="127">
        <f t="shared" si="25"/>
        <v>16486.7524816552</v>
      </c>
      <c r="G165" s="99">
        <f t="shared" si="26"/>
        <v>2465.2297254019327</v>
      </c>
      <c r="H165" s="99">
        <f t="shared" si="36"/>
        <v>97</v>
      </c>
      <c r="I165" s="63">
        <f t="shared" si="5"/>
        <v>116.27535384382519</v>
      </c>
      <c r="J165" s="63">
        <f t="shared" si="28"/>
        <v>13.92728480640038</v>
      </c>
      <c r="K165" s="63">
        <f t="shared" si="29"/>
        <v>-6.941152380128944</v>
      </c>
      <c r="L165" s="63">
        <f t="shared" si="30"/>
        <v>123.26148627009663</v>
      </c>
      <c r="M165" s="99">
        <f t="shared" si="31"/>
        <v>2325.5070768765036</v>
      </c>
      <c r="N165" s="81">
        <f t="shared" si="32"/>
        <v>2032181.614656024</v>
      </c>
      <c r="O165" s="82">
        <f t="shared" si="43"/>
        <v>916236.4698424051</v>
      </c>
      <c r="P165" s="83">
        <f t="shared" si="33"/>
        <v>271813007.39136386</v>
      </c>
      <c r="Q165" s="64">
        <f t="shared" si="34"/>
        <v>15193.39399751322</v>
      </c>
      <c r="R165" s="65">
        <f t="shared" si="35"/>
        <v>123.26148627009663</v>
      </c>
      <c r="S165" s="81"/>
      <c r="T165" s="81"/>
      <c r="U165" s="81"/>
      <c r="V165" s="81"/>
      <c r="W165" s="77"/>
      <c r="X165" s="77"/>
      <c r="Y165" s="77"/>
      <c r="Z165" s="77"/>
      <c r="AA165" s="77"/>
      <c r="AB165" s="77"/>
      <c r="AC165" s="92"/>
      <c r="AD165" s="92"/>
      <c r="AE165" s="92"/>
      <c r="AF165" s="92"/>
      <c r="AG165" s="92"/>
      <c r="AH165" s="92"/>
      <c r="AJ165" s="20">
        <f t="shared" si="41"/>
        <v>123.26148627009663</v>
      </c>
      <c r="AK165" s="89">
        <f t="shared" si="42"/>
        <v>16486.7524816552</v>
      </c>
      <c r="AL165" s="99">
        <f t="shared" si="37"/>
        <v>97</v>
      </c>
      <c r="AM165" s="20">
        <f t="shared" si="38"/>
        <v>94638.75948515575</v>
      </c>
      <c r="AN165" s="20">
        <f t="shared" si="39"/>
        <v>5813.767692191259</v>
      </c>
    </row>
    <row r="166" spans="1:40" ht="13.5" customHeight="1">
      <c r="A166" s="97">
        <v>166</v>
      </c>
      <c r="B166" s="99">
        <v>98</v>
      </c>
      <c r="C166" s="127">
        <f t="shared" si="18"/>
        <v>16241.02483351276</v>
      </c>
      <c r="D166" s="127">
        <f t="shared" si="23"/>
        <v>325.00513225182095</v>
      </c>
      <c r="E166" s="127">
        <f t="shared" si="24"/>
        <v>-118.62272821066803</v>
      </c>
      <c r="F166" s="127">
        <f t="shared" si="25"/>
        <v>16447.407237553914</v>
      </c>
      <c r="G166" s="99">
        <f t="shared" si="26"/>
        <v>2483.9123560086346</v>
      </c>
      <c r="H166" s="99">
        <f t="shared" si="36"/>
        <v>98</v>
      </c>
      <c r="I166" s="63">
        <f t="shared" si="27"/>
        <v>117.16114031844296</v>
      </c>
      <c r="J166" s="63">
        <f t="shared" si="28"/>
        <v>14.088320528055174</v>
      </c>
      <c r="K166" s="63">
        <f t="shared" si="29"/>
        <v>-7.0538430460663974</v>
      </c>
      <c r="L166" s="63">
        <f t="shared" si="30"/>
        <v>124.19561780043173</v>
      </c>
      <c r="M166" s="99">
        <f t="shared" si="31"/>
        <v>2343.222806368859</v>
      </c>
      <c r="N166" s="81">
        <f t="shared" si="32"/>
        <v>2042695.9030833007</v>
      </c>
      <c r="O166" s="82">
        <f t="shared" si="43"/>
        <v>846346.9742868345</v>
      </c>
      <c r="P166" s="83">
        <f t="shared" si="33"/>
        <v>270517204.8379409</v>
      </c>
      <c r="Q166" s="64">
        <f t="shared" si="34"/>
        <v>15424.551480830916</v>
      </c>
      <c r="R166" s="65">
        <f t="shared" si="35"/>
        <v>124.19561780043173</v>
      </c>
      <c r="S166" s="81"/>
      <c r="T166" s="81"/>
      <c r="U166" s="81"/>
      <c r="V166" s="81"/>
      <c r="W166" s="77"/>
      <c r="X166" s="77"/>
      <c r="Y166" s="77"/>
      <c r="Z166" s="77"/>
      <c r="AA166" s="77"/>
      <c r="AB166" s="77"/>
      <c r="AC166" s="92"/>
      <c r="AD166" s="92"/>
      <c r="AE166" s="92"/>
      <c r="AF166" s="92"/>
      <c r="AG166" s="92"/>
      <c r="AH166" s="92"/>
      <c r="AJ166" s="20">
        <f t="shared" si="41"/>
        <v>124.19561780043173</v>
      </c>
      <c r="AK166" s="89">
        <f t="shared" si="42"/>
        <v>16447.407237553914</v>
      </c>
      <c r="AL166" s="99">
        <f t="shared" si="37"/>
        <v>98</v>
      </c>
      <c r="AM166" s="20">
        <f t="shared" si="38"/>
        <v>95140.84947172526</v>
      </c>
      <c r="AN166" s="20">
        <f t="shared" si="39"/>
        <v>5858.057015922148</v>
      </c>
    </row>
    <row r="167" spans="1:40" ht="13.5" customHeight="1">
      <c r="A167" s="97">
        <v>167</v>
      </c>
      <c r="B167" s="99">
        <v>99</v>
      </c>
      <c r="C167" s="127">
        <f t="shared" si="18"/>
        <v>16198.715654602076</v>
      </c>
      <c r="D167" s="127">
        <f t="shared" si="23"/>
        <v>300.00000000000034</v>
      </c>
      <c r="E167" s="127">
        <f t="shared" si="24"/>
        <v>-96.30592828803084</v>
      </c>
      <c r="F167" s="127">
        <f t="shared" si="25"/>
        <v>16402.409726314047</v>
      </c>
      <c r="G167" s="99">
        <f t="shared" si="26"/>
        <v>2501.8399367860793</v>
      </c>
      <c r="H167" s="99">
        <f t="shared" si="36"/>
        <v>99</v>
      </c>
      <c r="I167" s="63">
        <f t="shared" si="5"/>
        <v>118.01123837475426</v>
      </c>
      <c r="J167" s="63">
        <f t="shared" si="28"/>
        <v>14.142135623730951</v>
      </c>
      <c r="K167" s="63">
        <f t="shared" si="29"/>
        <v>-7.061377159181262</v>
      </c>
      <c r="L167" s="63">
        <f t="shared" si="30"/>
        <v>125.09199683930396</v>
      </c>
      <c r="M167" s="99">
        <f t="shared" si="31"/>
        <v>2360.224767495085</v>
      </c>
      <c r="N167" s="81">
        <f t="shared" si="32"/>
        <v>2051810.1856410452</v>
      </c>
      <c r="O167" s="82">
        <f t="shared" si="43"/>
        <v>775990.8551795555</v>
      </c>
      <c r="P167" s="83">
        <f t="shared" si="33"/>
        <v>269039044.8298816</v>
      </c>
      <c r="Q167" s="64">
        <f t="shared" si="34"/>
        <v>15648.007673244432</v>
      </c>
      <c r="R167" s="65">
        <f t="shared" si="35"/>
        <v>125.09199683930396</v>
      </c>
      <c r="S167" s="81"/>
      <c r="T167" s="81"/>
      <c r="U167" s="81"/>
      <c r="V167" s="81"/>
      <c r="W167" s="77"/>
      <c r="X167" s="77"/>
      <c r="Y167" s="77"/>
      <c r="Z167" s="77"/>
      <c r="AA167" s="77"/>
      <c r="AB167" s="77"/>
      <c r="AC167" s="92"/>
      <c r="AD167" s="92"/>
      <c r="AE167" s="92"/>
      <c r="AF167" s="92"/>
      <c r="AG167" s="92"/>
      <c r="AH167" s="92"/>
      <c r="AJ167" s="20">
        <f t="shared" si="41"/>
        <v>125.09199683930396</v>
      </c>
      <c r="AK167" s="89">
        <f t="shared" si="42"/>
        <v>16402.409726314047</v>
      </c>
      <c r="AL167" s="99">
        <f t="shared" si="37"/>
        <v>99</v>
      </c>
      <c r="AM167" s="20">
        <f t="shared" si="38"/>
        <v>95581.52472400546</v>
      </c>
      <c r="AN167" s="20">
        <f t="shared" si="39"/>
        <v>5900.561918737712</v>
      </c>
    </row>
    <row r="168" spans="1:40" ht="13.5" customHeight="1">
      <c r="A168" s="97">
        <v>168</v>
      </c>
      <c r="B168" s="99">
        <v>100</v>
      </c>
      <c r="C168" s="127">
        <f t="shared" si="18"/>
        <v>16151.47218998252</v>
      </c>
      <c r="D168" s="127">
        <f t="shared" si="23"/>
        <v>272.71168660322667</v>
      </c>
      <c r="E168" s="127">
        <f t="shared" si="24"/>
        <v>-72.5534287943926</v>
      </c>
      <c r="F168" s="127">
        <f t="shared" si="25"/>
        <v>16351.630447791355</v>
      </c>
      <c r="G168" s="99">
        <f t="shared" si="26"/>
        <v>2519.0013437902217</v>
      </c>
      <c r="H168" s="99">
        <f t="shared" si="36"/>
        <v>100</v>
      </c>
      <c r="I168" s="63">
        <f t="shared" si="27"/>
        <v>118.82538906465611</v>
      </c>
      <c r="J168" s="63">
        <f t="shared" si="28"/>
        <v>14.088320528055174</v>
      </c>
      <c r="K168" s="63">
        <f t="shared" si="29"/>
        <v>-6.96364240320019</v>
      </c>
      <c r="L168" s="63">
        <f t="shared" si="30"/>
        <v>125.95006718951109</v>
      </c>
      <c r="M168" s="99">
        <f t="shared" si="31"/>
        <v>2376.507781293122</v>
      </c>
      <c r="N168" s="81">
        <f t="shared" si="32"/>
        <v>2059488.9535573763</v>
      </c>
      <c r="O168" s="82">
        <f t="shared" si="43"/>
        <v>705611.2300686727</v>
      </c>
      <c r="P168" s="83">
        <f t="shared" si="33"/>
        <v>267375818.3011373</v>
      </c>
      <c r="Q168" s="64">
        <f t="shared" si="34"/>
        <v>15863.419425042357</v>
      </c>
      <c r="R168" s="65">
        <f t="shared" si="35"/>
        <v>125.95006718951109</v>
      </c>
      <c r="S168" s="81">
        <f>N168</f>
        <v>2059488.9535573763</v>
      </c>
      <c r="T168" s="81">
        <f>N168</f>
        <v>2059488.9535573763</v>
      </c>
      <c r="U168" s="81"/>
      <c r="V168" s="81"/>
      <c r="W168" s="82">
        <f>O168</f>
        <v>705611.2300686727</v>
      </c>
      <c r="X168" s="82">
        <f>O168</f>
        <v>705611.2300686727</v>
      </c>
      <c r="Y168" s="82"/>
      <c r="Z168" s="82"/>
      <c r="AA168" s="83">
        <f>P168</f>
        <v>267375818.3011373</v>
      </c>
      <c r="AB168" s="83">
        <f>P168</f>
        <v>267375818.3011373</v>
      </c>
      <c r="AC168" s="102"/>
      <c r="AD168" s="102"/>
      <c r="AE168" s="104">
        <f>Q168</f>
        <v>15863.419425042357</v>
      </c>
      <c r="AF168" s="104">
        <f>Q168</f>
        <v>15863.419425042357</v>
      </c>
      <c r="AG168" s="104"/>
      <c r="AH168" s="104"/>
      <c r="AI168" s="56" t="s">
        <v>55</v>
      </c>
      <c r="AJ168" s="20">
        <f t="shared" si="41"/>
        <v>125.95006718951109</v>
      </c>
      <c r="AK168" s="89">
        <f t="shared" si="42"/>
        <v>16351.630447791355</v>
      </c>
      <c r="AL168" s="99">
        <f t="shared" si="37"/>
        <v>100</v>
      </c>
      <c r="AM168" s="20">
        <f t="shared" si="38"/>
        <v>95960.2483470823</v>
      </c>
      <c r="AN168" s="20">
        <f t="shared" si="39"/>
        <v>5941.269453232805</v>
      </c>
    </row>
    <row r="169" spans="1:40" ht="13.5" customHeight="1">
      <c r="A169" s="97">
        <v>169</v>
      </c>
      <c r="B169" s="99">
        <v>101</v>
      </c>
      <c r="C169" s="127">
        <f t="shared" si="18"/>
        <v>16099.30883047107</v>
      </c>
      <c r="D169" s="127">
        <f t="shared" si="23"/>
        <v>243.34787260358382</v>
      </c>
      <c r="E169" s="127">
        <f t="shared" si="24"/>
        <v>-47.71932478848327</v>
      </c>
      <c r="F169" s="127">
        <f t="shared" si="25"/>
        <v>16294.937378286173</v>
      </c>
      <c r="G169" s="99">
        <f t="shared" si="26"/>
        <v>2535.3706683627543</v>
      </c>
      <c r="H169" s="99">
        <f t="shared" si="36"/>
        <v>101</v>
      </c>
      <c r="I169" s="63">
        <f t="shared" si="5"/>
        <v>119.60334438996144</v>
      </c>
      <c r="J169" s="63">
        <f t="shared" si="28"/>
        <v>13.92728480640038</v>
      </c>
      <c r="K169" s="63">
        <f t="shared" si="29"/>
        <v>-6.762095778224087</v>
      </c>
      <c r="L169" s="63">
        <f t="shared" si="30"/>
        <v>126.76853341813772</v>
      </c>
      <c r="M169" s="99">
        <f t="shared" si="31"/>
        <v>2392.066887799229</v>
      </c>
      <c r="N169" s="81">
        <f t="shared" si="32"/>
        <v>2065685.3135857321</v>
      </c>
      <c r="O169" s="82">
        <f t="shared" si="43"/>
        <v>635647.9256535976</v>
      </c>
      <c r="P169" s="83">
        <f t="shared" si="33"/>
        <v>265524984.16226786</v>
      </c>
      <c r="Q169" s="64">
        <f t="shared" si="34"/>
        <v>16070.2610649855</v>
      </c>
      <c r="R169" s="65">
        <f t="shared" si="35"/>
        <v>126.76853341813772</v>
      </c>
      <c r="S169" s="81"/>
      <c r="T169" s="81"/>
      <c r="U169" s="81"/>
      <c r="V169" s="81"/>
      <c r="W169" s="77"/>
      <c r="X169" s="77"/>
      <c r="Y169" s="77"/>
      <c r="Z169" s="77"/>
      <c r="AA169" s="77"/>
      <c r="AB169" s="77"/>
      <c r="AC169" s="92"/>
      <c r="AD169" s="92"/>
      <c r="AE169" s="92"/>
      <c r="AF169" s="92"/>
      <c r="AG169" s="92"/>
      <c r="AH169" s="92"/>
      <c r="AJ169" s="20">
        <f t="shared" si="41"/>
        <v>126.76853341813772</v>
      </c>
      <c r="AK169" s="89">
        <f t="shared" si="42"/>
        <v>16294.937378286173</v>
      </c>
      <c r="AL169" s="99">
        <f t="shared" si="37"/>
        <v>101</v>
      </c>
      <c r="AM169" s="20">
        <f t="shared" si="38"/>
        <v>96276.55892455894</v>
      </c>
      <c r="AN169" s="20">
        <f t="shared" si="39"/>
        <v>5980.167219498072</v>
      </c>
    </row>
    <row r="170" spans="1:40" ht="13.5" customHeight="1">
      <c r="A170" s="97">
        <v>170</v>
      </c>
      <c r="B170" s="99">
        <v>102</v>
      </c>
      <c r="C170" s="127">
        <f t="shared" si="18"/>
        <v>16042.241465532354</v>
      </c>
      <c r="D170" s="127">
        <f t="shared" si="23"/>
        <v>212.13203435596418</v>
      </c>
      <c r="E170" s="127">
        <f t="shared" si="24"/>
        <v>-22.17383556106987</v>
      </c>
      <c r="F170" s="127">
        <f t="shared" si="25"/>
        <v>16232.199664327247</v>
      </c>
      <c r="G170" s="99">
        <f t="shared" si="26"/>
        <v>2550.9075907114775</v>
      </c>
      <c r="H170" s="99">
        <f t="shared" si="36"/>
        <v>102</v>
      </c>
      <c r="I170" s="63">
        <f t="shared" si="27"/>
        <v>120.344867377942</v>
      </c>
      <c r="J170" s="63">
        <f t="shared" si="28"/>
        <v>13.660254037844389</v>
      </c>
      <c r="K170" s="63">
        <f t="shared" si="29"/>
        <v>-6.45974188021251</v>
      </c>
      <c r="L170" s="63">
        <f t="shared" si="30"/>
        <v>127.54537953557389</v>
      </c>
      <c r="M170" s="99">
        <f t="shared" si="31"/>
        <v>2406.89734755884</v>
      </c>
      <c r="N170" s="81">
        <f t="shared" si="32"/>
        <v>2070342.0668838338</v>
      </c>
      <c r="O170" s="82">
        <f t="shared" si="43"/>
        <v>566532.0858979351</v>
      </c>
      <c r="P170" s="83">
        <f t="shared" si="33"/>
        <v>263484305.9425856</v>
      </c>
      <c r="Q170" s="64">
        <f t="shared" si="34"/>
        <v>16267.82384087359</v>
      </c>
      <c r="R170" s="65">
        <f t="shared" si="35"/>
        <v>127.54537953557389</v>
      </c>
      <c r="S170" s="81"/>
      <c r="T170" s="81"/>
      <c r="U170" s="81"/>
      <c r="V170" s="81"/>
      <c r="W170" s="77"/>
      <c r="X170" s="77"/>
      <c r="Y170" s="77"/>
      <c r="Z170" s="77"/>
      <c r="AA170" s="77"/>
      <c r="AB170" s="77"/>
      <c r="AC170" s="92"/>
      <c r="AD170" s="92"/>
      <c r="AE170" s="92"/>
      <c r="AF170" s="92"/>
      <c r="AG170" s="92"/>
      <c r="AH170" s="92"/>
      <c r="AJ170" s="20">
        <f t="shared" si="41"/>
        <v>127.54537953557389</v>
      </c>
      <c r="AK170" s="89">
        <f t="shared" si="42"/>
        <v>16232.199664327247</v>
      </c>
      <c r="AL170" s="99">
        <f t="shared" si="37"/>
        <v>102</v>
      </c>
      <c r="AM170" s="20">
        <f t="shared" si="38"/>
        <v>96530.07108072065</v>
      </c>
      <c r="AN170" s="20">
        <f t="shared" si="39"/>
        <v>6017.2433688971</v>
      </c>
    </row>
    <row r="171" spans="1:40" ht="13.5" customHeight="1">
      <c r="A171" s="97">
        <v>171</v>
      </c>
      <c r="B171" s="99">
        <v>103</v>
      </c>
      <c r="C171" s="127">
        <f t="shared" si="18"/>
        <v>15980.287478438551</v>
      </c>
      <c r="D171" s="127">
        <f t="shared" si="23"/>
        <v>179.30174323807185</v>
      </c>
      <c r="E171" s="127">
        <f t="shared" si="24"/>
        <v>3.7022144819481206</v>
      </c>
      <c r="F171" s="127">
        <f t="shared" si="25"/>
        <v>16163.29143615857</v>
      </c>
      <c r="G171" s="99">
        <f t="shared" si="26"/>
        <v>2565.55809063815</v>
      </c>
      <c r="H171" s="99">
        <f t="shared" si="36"/>
        <v>103</v>
      </c>
      <c r="I171" s="63">
        <f t="shared" si="5"/>
        <v>121.04973215351232</v>
      </c>
      <c r="J171" s="63">
        <f t="shared" si="28"/>
        <v>13.289260487773499</v>
      </c>
      <c r="K171" s="63">
        <f t="shared" si="29"/>
        <v>-6.061088109378322</v>
      </c>
      <c r="L171" s="63">
        <f t="shared" si="30"/>
        <v>128.2779045319075</v>
      </c>
      <c r="M171" s="99">
        <f t="shared" si="31"/>
        <v>2420.9946430702466</v>
      </c>
      <c r="N171" s="81">
        <f t="shared" si="32"/>
        <v>2073393.155768947</v>
      </c>
      <c r="O171" s="82">
        <f t="shared" si="43"/>
        <v>498680.82277117274</v>
      </c>
      <c r="P171" s="83">
        <f t="shared" si="33"/>
        <v>261251990.05019698</v>
      </c>
      <c r="Q171" s="64">
        <f t="shared" si="34"/>
        <v>16455.220791097174</v>
      </c>
      <c r="R171" s="65">
        <f t="shared" si="35"/>
        <v>128.2779045319075</v>
      </c>
      <c r="S171" s="81"/>
      <c r="T171" s="81"/>
      <c r="U171" s="81"/>
      <c r="V171" s="81"/>
      <c r="W171" s="77"/>
      <c r="X171" s="77"/>
      <c r="Y171" s="77"/>
      <c r="Z171" s="77"/>
      <c r="AA171" s="77"/>
      <c r="AB171" s="77"/>
      <c r="AC171" s="92"/>
      <c r="AD171" s="92"/>
      <c r="AE171" s="92"/>
      <c r="AF171" s="92"/>
      <c r="AG171" s="92"/>
      <c r="AH171" s="92"/>
      <c r="AJ171" s="20">
        <f t="shared" si="41"/>
        <v>128.2779045319075</v>
      </c>
      <c r="AK171" s="89">
        <f t="shared" si="42"/>
        <v>16163.29143615857</v>
      </c>
      <c r="AL171" s="99">
        <f t="shared" si="37"/>
        <v>103</v>
      </c>
      <c r="AM171" s="20">
        <f t="shared" si="38"/>
        <v>96720.47595005568</v>
      </c>
      <c r="AN171" s="20">
        <f t="shared" si="39"/>
        <v>6052.486607675616</v>
      </c>
    </row>
    <row r="172" spans="1:40" ht="13.5" customHeight="1">
      <c r="A172" s="97">
        <v>172</v>
      </c>
      <c r="B172" s="99">
        <v>104</v>
      </c>
      <c r="C172" s="127">
        <f t="shared" si="18"/>
        <v>15913.465740974296</v>
      </c>
      <c r="D172" s="127">
        <f t="shared" si="23"/>
        <v>145.10685758878515</v>
      </c>
      <c r="E172" s="127">
        <f t="shared" si="24"/>
        <v>29.523073034286625</v>
      </c>
      <c r="F172" s="127">
        <f t="shared" si="25"/>
        <v>16088.095671597368</v>
      </c>
      <c r="G172" s="99">
        <f t="shared" si="26"/>
        <v>2579.2554834783405</v>
      </c>
      <c r="H172" s="99">
        <f t="shared" si="36"/>
        <v>104</v>
      </c>
      <c r="I172" s="63">
        <f t="shared" si="27"/>
        <v>121.7177240080336</v>
      </c>
      <c r="J172" s="63">
        <f t="shared" si="28"/>
        <v>12.817127641115777</v>
      </c>
      <c r="K172" s="63">
        <f t="shared" si="29"/>
        <v>-5.572077475232351</v>
      </c>
      <c r="L172" s="63">
        <f t="shared" si="30"/>
        <v>128.962774173917</v>
      </c>
      <c r="M172" s="99">
        <f t="shared" si="31"/>
        <v>2434.354480160672</v>
      </c>
      <c r="N172" s="81">
        <f t="shared" si="32"/>
        <v>2074765.4489845831</v>
      </c>
      <c r="O172" s="82">
        <f t="shared" si="43"/>
        <v>432491.9947491227</v>
      </c>
      <c r="P172" s="83">
        <f t="shared" si="33"/>
        <v>258826822.33846995</v>
      </c>
      <c r="Q172" s="64">
        <f t="shared" si="34"/>
        <v>16631.397122632716</v>
      </c>
      <c r="R172" s="65">
        <f t="shared" si="35"/>
        <v>128.962774173917</v>
      </c>
      <c r="S172" s="81"/>
      <c r="T172" s="81"/>
      <c r="U172" s="81"/>
      <c r="V172" s="81"/>
      <c r="W172" s="77"/>
      <c r="X172" s="77"/>
      <c r="Y172" s="77"/>
      <c r="Z172" s="77"/>
      <c r="AA172" s="77"/>
      <c r="AB172" s="77"/>
      <c r="AC172" s="92"/>
      <c r="AD172" s="92"/>
      <c r="AE172" s="92"/>
      <c r="AF172" s="92"/>
      <c r="AG172" s="92"/>
      <c r="AH172" s="92"/>
      <c r="AJ172" s="20">
        <f t="shared" si="41"/>
        <v>128.962774173917</v>
      </c>
      <c r="AK172" s="89">
        <f t="shared" si="42"/>
        <v>16088.095671597368</v>
      </c>
      <c r="AL172" s="99">
        <f t="shared" si="37"/>
        <v>104</v>
      </c>
      <c r="AM172" s="20">
        <f t="shared" si="38"/>
        <v>96847.54155356037</v>
      </c>
      <c r="AN172" s="20">
        <f t="shared" si="39"/>
        <v>6085.88620040168</v>
      </c>
    </row>
    <row r="173" spans="1:40" ht="13.5" customHeight="1">
      <c r="A173" s="97">
        <v>173</v>
      </c>
      <c r="B173" s="99">
        <v>105</v>
      </c>
      <c r="C173" s="127">
        <f t="shared" si="18"/>
        <v>15841.796607688137</v>
      </c>
      <c r="D173" s="127">
        <f t="shared" si="23"/>
        <v>109.80762113533162</v>
      </c>
      <c r="E173" s="127">
        <f t="shared" si="24"/>
        <v>54.903810567665644</v>
      </c>
      <c r="F173" s="127">
        <f t="shared" si="25"/>
        <v>16006.508039391134</v>
      </c>
      <c r="G173" s="99">
        <f t="shared" si="26"/>
        <v>2591.921763572637</v>
      </c>
      <c r="H173" s="99">
        <f t="shared" si="36"/>
        <v>105</v>
      </c>
      <c r="I173" s="63">
        <f t="shared" si="5"/>
        <v>122.34863946471596</v>
      </c>
      <c r="J173" s="63">
        <f t="shared" si="28"/>
        <v>12.247448713915897</v>
      </c>
      <c r="K173" s="63">
        <f t="shared" si="29"/>
        <v>-5.000000000000007</v>
      </c>
      <c r="L173" s="63">
        <f t="shared" si="30"/>
        <v>129.59608817863185</v>
      </c>
      <c r="M173" s="99">
        <f t="shared" si="31"/>
        <v>2446.972789294319</v>
      </c>
      <c r="N173" s="81">
        <f t="shared" si="32"/>
        <v>2074380.827304913</v>
      </c>
      <c r="O173" s="82">
        <f t="shared" si="43"/>
        <v>368339.2020973952</v>
      </c>
      <c r="P173" s="83">
        <f t="shared" si="33"/>
        <v>256208299.615093</v>
      </c>
      <c r="Q173" s="64">
        <f t="shared" si="34"/>
        <v>16795.146071203722</v>
      </c>
      <c r="R173" s="65">
        <f t="shared" si="35"/>
        <v>129.59608817863185</v>
      </c>
      <c r="S173" s="81"/>
      <c r="T173" s="81"/>
      <c r="U173" s="81"/>
      <c r="V173" s="81"/>
      <c r="W173" s="77"/>
      <c r="X173" s="77"/>
      <c r="Y173" s="77"/>
      <c r="Z173" s="77"/>
      <c r="AA173" s="77"/>
      <c r="AB173" s="77"/>
      <c r="AC173" s="92"/>
      <c r="AD173" s="92"/>
      <c r="AE173" s="92"/>
      <c r="AF173" s="92"/>
      <c r="AG173" s="92"/>
      <c r="AH173" s="92"/>
      <c r="AJ173" s="20">
        <f t="shared" si="41"/>
        <v>129.59608817863185</v>
      </c>
      <c r="AK173" s="89">
        <f t="shared" si="42"/>
        <v>16006.508039391134</v>
      </c>
      <c r="AL173" s="99">
        <f t="shared" si="37"/>
        <v>105</v>
      </c>
      <c r="AM173" s="20">
        <f t="shared" si="38"/>
        <v>96911.11308136981</v>
      </c>
      <c r="AN173" s="20">
        <f t="shared" si="39"/>
        <v>6117.431973235798</v>
      </c>
    </row>
    <row r="174" spans="1:40" ht="13.5" customHeight="1">
      <c r="A174" s="97">
        <v>174</v>
      </c>
      <c r="B174" s="99">
        <v>106</v>
      </c>
      <c r="C174" s="127">
        <f t="shared" si="18"/>
        <v>15765.301909692345</v>
      </c>
      <c r="D174" s="127">
        <f t="shared" si="23"/>
        <v>73.67268238138378</v>
      </c>
      <c r="E174" s="127">
        <f t="shared" si="24"/>
        <v>79.46605874447474</v>
      </c>
      <c r="F174" s="127">
        <f t="shared" si="25"/>
        <v>15918.440650818204</v>
      </c>
      <c r="G174" s="99">
        <f t="shared" si="26"/>
        <v>2603.4692321242</v>
      </c>
      <c r="H174" s="99">
        <f t="shared" si="36"/>
        <v>106</v>
      </c>
      <c r="I174" s="63">
        <f t="shared" si="27"/>
        <v>122.94228634059948</v>
      </c>
      <c r="J174" s="63">
        <f t="shared" si="28"/>
        <v>11.584559306791379</v>
      </c>
      <c r="K174" s="63">
        <f t="shared" si="29"/>
        <v>-4.353384041180873</v>
      </c>
      <c r="L174" s="63">
        <f t="shared" si="30"/>
        <v>130.17346160621</v>
      </c>
      <c r="M174" s="99">
        <f t="shared" si="31"/>
        <v>2458.8457268119896</v>
      </c>
      <c r="N174" s="81">
        <f t="shared" si="32"/>
        <v>2072158.522890016</v>
      </c>
      <c r="O174" s="82">
        <f t="shared" si="43"/>
        <v>306567.0898390783</v>
      </c>
      <c r="P174" s="83">
        <f t="shared" si="33"/>
        <v>253396752.7536215</v>
      </c>
      <c r="Q174" s="64">
        <f t="shared" si="34"/>
        <v>16945.130106543427</v>
      </c>
      <c r="R174" s="65">
        <f t="shared" si="35"/>
        <v>130.17346160621</v>
      </c>
      <c r="S174" s="81"/>
      <c r="T174" s="81"/>
      <c r="U174" s="93"/>
      <c r="V174" s="81"/>
      <c r="W174" s="77"/>
      <c r="X174" s="77"/>
      <c r="Y174" s="77"/>
      <c r="Z174" s="77"/>
      <c r="AA174" s="77"/>
      <c r="AB174" s="77"/>
      <c r="AC174" s="92"/>
      <c r="AD174" s="92"/>
      <c r="AE174" s="92"/>
      <c r="AF174" s="92"/>
      <c r="AG174" s="92"/>
      <c r="AH174" s="92"/>
      <c r="AJ174" s="20">
        <f t="shared" si="41"/>
        <v>130.17346160621</v>
      </c>
      <c r="AK174" s="89">
        <f t="shared" si="42"/>
        <v>15918.440650818204</v>
      </c>
      <c r="AL174" s="99">
        <f t="shared" si="37"/>
        <v>106</v>
      </c>
      <c r="AM174" s="20">
        <f t="shared" si="38"/>
        <v>96911.11308136981</v>
      </c>
      <c r="AN174" s="20">
        <f t="shared" si="39"/>
        <v>6147.114317029974</v>
      </c>
    </row>
    <row r="175" spans="1:40" ht="13.5" customHeight="1">
      <c r="A175" s="97">
        <v>175</v>
      </c>
      <c r="B175" s="99">
        <v>107</v>
      </c>
      <c r="C175" s="127">
        <f t="shared" si="18"/>
        <v>15684.004948012953</v>
      </c>
      <c r="D175" s="127">
        <f t="shared" si="23"/>
        <v>36.97705002973173</v>
      </c>
      <c r="E175" s="127">
        <f t="shared" si="24"/>
        <v>102.84365101819795</v>
      </c>
      <c r="F175" s="127">
        <f t="shared" si="25"/>
        <v>15823.825649060882</v>
      </c>
      <c r="G175" s="99">
        <f t="shared" si="26"/>
        <v>2613.8023812021474</v>
      </c>
      <c r="H175" s="99">
        <f t="shared" si="36"/>
        <v>107</v>
      </c>
      <c r="I175" s="63">
        <f t="shared" si="5"/>
        <v>123.49848380509499</v>
      </c>
      <c r="J175" s="63">
        <f t="shared" si="28"/>
        <v>10.833504408394031</v>
      </c>
      <c r="K175" s="63">
        <f t="shared" si="29"/>
        <v>-3.6418691533816476</v>
      </c>
      <c r="L175" s="63">
        <f t="shared" si="30"/>
        <v>130.69011906010738</v>
      </c>
      <c r="M175" s="99">
        <f t="shared" si="31"/>
        <v>2469.9696761019</v>
      </c>
      <c r="N175" s="81">
        <f t="shared" si="32"/>
        <v>2068017.6580621477</v>
      </c>
      <c r="O175" s="82">
        <f t="shared" si="43"/>
        <v>247487.04879226282</v>
      </c>
      <c r="P175" s="83">
        <f t="shared" si="33"/>
        <v>250393458.17187703</v>
      </c>
      <c r="Q175" s="64">
        <f t="shared" si="34"/>
        <v>17079.907219945042</v>
      </c>
      <c r="R175" s="65">
        <f t="shared" si="35"/>
        <v>130.69011906010738</v>
      </c>
      <c r="S175" s="81"/>
      <c r="T175" s="81"/>
      <c r="U175" s="81"/>
      <c r="V175" s="81"/>
      <c r="W175" s="77"/>
      <c r="X175" s="77"/>
      <c r="Y175" s="77"/>
      <c r="Z175" s="77"/>
      <c r="AA175" s="77"/>
      <c r="AB175" s="77"/>
      <c r="AC175" s="92"/>
      <c r="AD175" s="92"/>
      <c r="AE175" s="92"/>
      <c r="AF175" s="92"/>
      <c r="AG175" s="92"/>
      <c r="AH175" s="92"/>
      <c r="AJ175" s="20">
        <f t="shared" si="41"/>
        <v>130.69011906010738</v>
      </c>
      <c r="AK175" s="89">
        <f t="shared" si="42"/>
        <v>15823.825649060882</v>
      </c>
      <c r="AL175" s="99">
        <f t="shared" si="37"/>
        <v>107</v>
      </c>
      <c r="AM175" s="20">
        <f t="shared" si="38"/>
        <v>96847.54155356037</v>
      </c>
      <c r="AN175" s="20">
        <f t="shared" si="39"/>
        <v>6174.924190254749</v>
      </c>
    </row>
    <row r="176" spans="1:40" ht="13.5" customHeight="1">
      <c r="A176" s="97">
        <v>176</v>
      </c>
      <c r="B176" s="99">
        <v>108</v>
      </c>
      <c r="C176" s="127">
        <f t="shared" si="18"/>
        <v>15597.930486492029</v>
      </c>
      <c r="D176" s="127">
        <f t="shared" si="23"/>
        <v>1.5593594047669914E-13</v>
      </c>
      <c r="E176" s="127">
        <f t="shared" si="24"/>
        <v>124.68808133323594</v>
      </c>
      <c r="F176" s="127">
        <f t="shared" si="25"/>
        <v>15722.618567825264</v>
      </c>
      <c r="G176" s="99">
        <f t="shared" si="26"/>
        <v>2622.820001006146</v>
      </c>
      <c r="H176" s="99">
        <f t="shared" si="36"/>
        <v>108</v>
      </c>
      <c r="I176" s="63">
        <f t="shared" si="27"/>
        <v>124.01706243506679</v>
      </c>
      <c r="J176" s="63">
        <f t="shared" si="28"/>
        <v>10.000000000000012</v>
      </c>
      <c r="K176" s="63">
        <f t="shared" si="29"/>
        <v>-2.8760623847595146</v>
      </c>
      <c r="L176" s="63">
        <f t="shared" si="30"/>
        <v>131.1410000503073</v>
      </c>
      <c r="M176" s="99">
        <f t="shared" si="31"/>
        <v>2480.3412487013356</v>
      </c>
      <c r="N176" s="81">
        <f t="shared" si="32"/>
        <v>2061879.9223941355</v>
      </c>
      <c r="O176" s="82">
        <f t="shared" si="43"/>
        <v>191373.40187065388</v>
      </c>
      <c r="P176" s="83">
        <f t="shared" si="33"/>
        <v>247200734.62932375</v>
      </c>
      <c r="Q176" s="64">
        <f t="shared" si="34"/>
        <v>17197.961894194697</v>
      </c>
      <c r="R176" s="65">
        <f t="shared" si="35"/>
        <v>131.1410000503073</v>
      </c>
      <c r="S176" s="81"/>
      <c r="T176" s="81"/>
      <c r="U176" s="81"/>
      <c r="V176" s="81"/>
      <c r="W176" s="77"/>
      <c r="X176" s="77"/>
      <c r="Y176" s="77"/>
      <c r="Z176" s="77"/>
      <c r="AA176" s="77"/>
      <c r="AB176" s="77"/>
      <c r="AC176" s="92"/>
      <c r="AD176" s="92"/>
      <c r="AE176" s="92"/>
      <c r="AF176" s="92"/>
      <c r="AG176" s="92"/>
      <c r="AH176" s="92"/>
      <c r="AJ176" s="20">
        <f t="shared" si="41"/>
        <v>131.1410000503073</v>
      </c>
      <c r="AK176" s="89">
        <f t="shared" si="42"/>
        <v>15722.618567825264</v>
      </c>
      <c r="AL176" s="99">
        <f t="shared" si="37"/>
        <v>108</v>
      </c>
      <c r="AM176" s="20">
        <f t="shared" si="38"/>
        <v>96720.4759500557</v>
      </c>
      <c r="AN176" s="20">
        <f t="shared" si="39"/>
        <v>6200.853121753339</v>
      </c>
    </row>
    <row r="177" spans="1:40" ht="13.5" customHeight="1">
      <c r="A177" s="97">
        <v>177</v>
      </c>
      <c r="B177" s="99">
        <v>109</v>
      </c>
      <c r="C177" s="127">
        <f t="shared" si="18"/>
        <v>15507.104744244372</v>
      </c>
      <c r="D177" s="127">
        <f t="shared" si="23"/>
        <v>-36.977050029731416</v>
      </c>
      <c r="E177" s="127">
        <f t="shared" si="24"/>
        <v>144.67369954748906</v>
      </c>
      <c r="F177" s="127">
        <f t="shared" si="25"/>
        <v>15614.80139376213</v>
      </c>
      <c r="G177" s="99">
        <f t="shared" si="26"/>
        <v>2630.4174733903264</v>
      </c>
      <c r="H177" s="99">
        <f t="shared" si="36"/>
        <v>109</v>
      </c>
      <c r="I177" s="63">
        <f t="shared" si="5"/>
        <v>124.49786426644062</v>
      </c>
      <c r="J177" s="63">
        <f t="shared" si="28"/>
        <v>9.090389553440888</v>
      </c>
      <c r="K177" s="63">
        <f t="shared" si="29"/>
        <v>-2.0673801503651914</v>
      </c>
      <c r="L177" s="63">
        <f t="shared" si="30"/>
        <v>131.52087366951633</v>
      </c>
      <c r="M177" s="99">
        <f t="shared" si="31"/>
        <v>2489.9572853288123</v>
      </c>
      <c r="N177" s="81">
        <f t="shared" si="32"/>
        <v>2053672.3214835767</v>
      </c>
      <c r="O177" s="82">
        <f t="shared" si="43"/>
        <v>138460.15680095626</v>
      </c>
      <c r="P177" s="83">
        <f t="shared" si="33"/>
        <v>243822022.5666358</v>
      </c>
      <c r="Q177" s="64">
        <f t="shared" si="34"/>
        <v>17297.740210792876</v>
      </c>
      <c r="R177" s="65">
        <f t="shared" si="35"/>
        <v>131.52087366951633</v>
      </c>
      <c r="S177" s="81"/>
      <c r="T177" s="81"/>
      <c r="U177" s="81"/>
      <c r="V177" s="81"/>
      <c r="W177" s="77"/>
      <c r="X177" s="77"/>
      <c r="Y177" s="77"/>
      <c r="Z177" s="77"/>
      <c r="AA177" s="77"/>
      <c r="AB177" s="77"/>
      <c r="AC177" s="92"/>
      <c r="AD177" s="92"/>
      <c r="AE177" s="92"/>
      <c r="AF177" s="92"/>
      <c r="AG177" s="92"/>
      <c r="AH177" s="92"/>
      <c r="AJ177" s="20">
        <f t="shared" si="41"/>
        <v>131.52087366951633</v>
      </c>
      <c r="AK177" s="89">
        <f t="shared" si="42"/>
        <v>15614.80139376213</v>
      </c>
      <c r="AL177" s="99">
        <f t="shared" si="37"/>
        <v>109</v>
      </c>
      <c r="AM177" s="20">
        <f t="shared" si="38"/>
        <v>96530.07108072066</v>
      </c>
      <c r="AN177" s="20">
        <f t="shared" si="39"/>
        <v>6224.8932133220305</v>
      </c>
    </row>
    <row r="178" spans="1:40" ht="13.5" customHeight="1">
      <c r="A178" s="97">
        <v>178</v>
      </c>
      <c r="B178" s="99">
        <v>110</v>
      </c>
      <c r="C178" s="127">
        <f t="shared" si="18"/>
        <v>15411.555387670922</v>
      </c>
      <c r="D178" s="127">
        <f t="shared" si="23"/>
        <v>-73.67268238138347</v>
      </c>
      <c r="E178" s="127">
        <f t="shared" si="24"/>
        <v>162.50256612591033</v>
      </c>
      <c r="F178" s="127">
        <f t="shared" si="25"/>
        <v>15500.385271415447</v>
      </c>
      <c r="G178" s="99">
        <f t="shared" si="26"/>
        <v>2636.4892111216805</v>
      </c>
      <c r="H178" s="99">
        <f t="shared" si="36"/>
        <v>110</v>
      </c>
      <c r="I178" s="63">
        <f t="shared" si="27"/>
        <v>124.94074284232097</v>
      </c>
      <c r="J178" s="63">
        <f t="shared" si="28"/>
        <v>8.111595753452795</v>
      </c>
      <c r="K178" s="63">
        <f t="shared" si="29"/>
        <v>-1.2278780396897306</v>
      </c>
      <c r="L178" s="63">
        <f t="shared" si="30"/>
        <v>131.82446055608403</v>
      </c>
      <c r="M178" s="99">
        <f t="shared" si="31"/>
        <v>2498.8148568464194</v>
      </c>
      <c r="N178" s="81">
        <f t="shared" si="32"/>
        <v>2043329.9268158115</v>
      </c>
      <c r="O178" s="82">
        <f t="shared" si="43"/>
        <v>88938.39748518023</v>
      </c>
      <c r="P178" s="83">
        <f t="shared" si="33"/>
        <v>240261943.56231293</v>
      </c>
      <c r="Q178" s="64">
        <f t="shared" si="34"/>
        <v>17377.688400902556</v>
      </c>
      <c r="R178" s="65">
        <f t="shared" si="35"/>
        <v>131.82446055608403</v>
      </c>
      <c r="S178" s="81">
        <f>N178</f>
        <v>2043329.9268158115</v>
      </c>
      <c r="T178" s="81"/>
      <c r="U178" s="81"/>
      <c r="V178" s="81"/>
      <c r="W178" s="82">
        <f>O178</f>
        <v>88938.39748518023</v>
      </c>
      <c r="X178" s="82"/>
      <c r="Y178" s="82"/>
      <c r="Z178" s="82"/>
      <c r="AA178" s="83">
        <f>P178</f>
        <v>240261943.56231293</v>
      </c>
      <c r="AB178" s="83"/>
      <c r="AC178" s="102"/>
      <c r="AD178" s="102"/>
      <c r="AE178" s="104">
        <f>Q178</f>
        <v>17377.688400902556</v>
      </c>
      <c r="AF178" s="104"/>
      <c r="AG178" s="104"/>
      <c r="AH178" s="104"/>
      <c r="AI178" s="56" t="s">
        <v>56</v>
      </c>
      <c r="AJ178" s="20">
        <f t="shared" si="41"/>
        <v>131.82446055608403</v>
      </c>
      <c r="AK178" s="89">
        <f t="shared" si="42"/>
        <v>15500.385271415447</v>
      </c>
      <c r="AL178" s="99">
        <f t="shared" si="37"/>
        <v>110</v>
      </c>
      <c r="AM178" s="20">
        <f t="shared" si="38"/>
        <v>96276.55892455895</v>
      </c>
      <c r="AN178" s="20">
        <f t="shared" si="39"/>
        <v>6247.037142116049</v>
      </c>
    </row>
    <row r="179" spans="1:40" ht="13.5" customHeight="1">
      <c r="A179" s="97">
        <v>179</v>
      </c>
      <c r="B179" s="99">
        <v>111</v>
      </c>
      <c r="C179" s="127">
        <f t="shared" si="18"/>
        <v>15311.311522031297</v>
      </c>
      <c r="D179" s="127">
        <f t="shared" si="23"/>
        <v>-109.80762113533133</v>
      </c>
      <c r="E179" s="127">
        <f t="shared" si="24"/>
        <v>177.90889373273453</v>
      </c>
      <c r="F179" s="127">
        <f t="shared" si="25"/>
        <v>15379.4127946287</v>
      </c>
      <c r="G179" s="99">
        <f t="shared" si="26"/>
        <v>2640.9311994775235</v>
      </c>
      <c r="H179" s="99">
        <f t="shared" si="36"/>
        <v>111</v>
      </c>
      <c r="I179" s="63">
        <f t="shared" si="5"/>
        <v>125.34556325760342</v>
      </c>
      <c r="J179" s="63">
        <f t="shared" si="28"/>
        <v>7.071067811865472</v>
      </c>
      <c r="K179" s="63">
        <f t="shared" si="29"/>
        <v>-0.3700710955926857</v>
      </c>
      <c r="L179" s="63">
        <f t="shared" si="30"/>
        <v>132.04655997387619</v>
      </c>
      <c r="M179" s="99">
        <f t="shared" si="31"/>
        <v>2506.911265152068</v>
      </c>
      <c r="N179" s="81">
        <f t="shared" si="32"/>
        <v>2030798.5539489374</v>
      </c>
      <c r="O179" s="82">
        <f t="shared" si="43"/>
        <v>42954.37452729353</v>
      </c>
      <c r="P179" s="83">
        <f t="shared" si="33"/>
        <v>236526337.907589</v>
      </c>
      <c r="Q179" s="64">
        <f t="shared" si="34"/>
        <v>17436.294000934482</v>
      </c>
      <c r="R179" s="65">
        <f t="shared" si="35"/>
        <v>132.04655997387619</v>
      </c>
      <c r="S179" s="81"/>
      <c r="T179" s="81"/>
      <c r="U179" s="81"/>
      <c r="V179" s="81"/>
      <c r="W179" s="77"/>
      <c r="X179" s="77"/>
      <c r="Y179" s="77"/>
      <c r="Z179" s="77"/>
      <c r="AA179" s="77"/>
      <c r="AB179" s="77"/>
      <c r="AC179" s="92"/>
      <c r="AD179" s="92"/>
      <c r="AE179" s="92"/>
      <c r="AF179" s="92"/>
      <c r="AG179" s="92"/>
      <c r="AH179" s="92"/>
      <c r="AJ179" s="20">
        <f t="shared" si="41"/>
        <v>132.04655997387619</v>
      </c>
      <c r="AK179" s="89">
        <f t="shared" si="42"/>
        <v>15379.4127946287</v>
      </c>
      <c r="AL179" s="99">
        <f t="shared" si="37"/>
        <v>111</v>
      </c>
      <c r="AM179" s="20">
        <f t="shared" si="38"/>
        <v>95960.2483470823</v>
      </c>
      <c r="AN179" s="20">
        <f t="shared" si="39"/>
        <v>6267.27816288017</v>
      </c>
    </row>
    <row r="180" spans="1:40" ht="13.5" customHeight="1">
      <c r="A180" s="97">
        <v>180</v>
      </c>
      <c r="B180" s="99">
        <v>112</v>
      </c>
      <c r="C180" s="127">
        <f t="shared" si="18"/>
        <v>15206.403682578059</v>
      </c>
      <c r="D180" s="127">
        <f t="shared" si="23"/>
        <v>-145.10685758878486</v>
      </c>
      <c r="E180" s="127">
        <f t="shared" si="24"/>
        <v>190.6630095084708</v>
      </c>
      <c r="F180" s="127">
        <f t="shared" si="25"/>
        <v>15251.959834497744</v>
      </c>
      <c r="G180" s="99">
        <f t="shared" si="26"/>
        <v>2643.643594616632</v>
      </c>
      <c r="H180" s="99">
        <f t="shared" si="36"/>
        <v>112</v>
      </c>
      <c r="I180" s="63">
        <f t="shared" si="27"/>
        <v>125.71220220006786</v>
      </c>
      <c r="J180" s="63">
        <f t="shared" si="28"/>
        <v>5.9767247746023955</v>
      </c>
      <c r="K180" s="63">
        <f t="shared" si="29"/>
        <v>0.4932527561613146</v>
      </c>
      <c r="L180" s="63">
        <f t="shared" si="30"/>
        <v>132.1821797308316</v>
      </c>
      <c r="M180" s="99">
        <f t="shared" si="31"/>
        <v>2514.2440440013575</v>
      </c>
      <c r="N180" s="81">
        <f t="shared" si="32"/>
        <v>2016037.2960910052</v>
      </c>
      <c r="O180" s="82">
        <f t="shared" si="43"/>
        <v>608.3411988233781</v>
      </c>
      <c r="P180" s="83">
        <f t="shared" si="33"/>
        <v>232622278.79313245</v>
      </c>
      <c r="Q180" s="64">
        <f t="shared" si="34"/>
        <v>17472.128638393868</v>
      </c>
      <c r="R180" s="65">
        <f t="shared" si="35"/>
        <v>132.1821797308316</v>
      </c>
      <c r="S180" s="81"/>
      <c r="T180" s="81"/>
      <c r="U180" s="81"/>
      <c r="V180" s="81"/>
      <c r="W180" s="77"/>
      <c r="X180" s="77"/>
      <c r="Y180" s="77"/>
      <c r="Z180" s="77"/>
      <c r="AA180" s="77"/>
      <c r="AB180" s="77"/>
      <c r="AC180" s="92"/>
      <c r="AD180" s="92"/>
      <c r="AE180" s="92"/>
      <c r="AF180" s="92"/>
      <c r="AG180" s="92"/>
      <c r="AH180" s="92"/>
      <c r="AJ180" s="20">
        <f t="shared" si="41"/>
        <v>132.1821797308316</v>
      </c>
      <c r="AK180" s="89">
        <f t="shared" si="42"/>
        <v>15251.959834497744</v>
      </c>
      <c r="AL180" s="99">
        <f t="shared" si="37"/>
        <v>112</v>
      </c>
      <c r="AM180" s="20">
        <f t="shared" si="38"/>
        <v>95581.52472400549</v>
      </c>
      <c r="AN180" s="20">
        <f t="shared" si="39"/>
        <v>6285.610110003393</v>
      </c>
    </row>
    <row r="181" spans="1:40" ht="13.5" customHeight="1">
      <c r="A181" s="97">
        <v>181</v>
      </c>
      <c r="B181" s="99">
        <v>113</v>
      </c>
      <c r="C181" s="127">
        <f t="shared" si="18"/>
        <v>15096.863825255366</v>
      </c>
      <c r="D181" s="127">
        <f t="shared" si="23"/>
        <v>-179.30174323807157</v>
      </c>
      <c r="E181" s="127">
        <f t="shared" si="24"/>
        <v>200.5747789632367</v>
      </c>
      <c r="F181" s="127">
        <f t="shared" si="25"/>
        <v>15118.136860980532</v>
      </c>
      <c r="G181" s="99">
        <f t="shared" si="26"/>
        <v>2644.5333317264335</v>
      </c>
      <c r="H181" s="99">
        <f t="shared" si="36"/>
        <v>113</v>
      </c>
      <c r="I181" s="63">
        <f t="shared" si="5"/>
        <v>126.04054798794071</v>
      </c>
      <c r="J181" s="63">
        <f t="shared" si="28"/>
        <v>4.836895252959505</v>
      </c>
      <c r="K181" s="63">
        <f t="shared" si="29"/>
        <v>1.349223345421462</v>
      </c>
      <c r="L181" s="63">
        <f t="shared" si="30"/>
        <v>132.22666658632167</v>
      </c>
      <c r="M181" s="99">
        <f t="shared" si="31"/>
        <v>2520.810959758814</v>
      </c>
      <c r="N181" s="81">
        <f t="shared" si="32"/>
        <v>1999020.8421232526</v>
      </c>
      <c r="O181" s="82">
        <f t="shared" si="43"/>
        <v>-38045.83527764915</v>
      </c>
      <c r="P181" s="83">
        <f t="shared" si="33"/>
        <v>228558062.1473383</v>
      </c>
      <c r="Q181" s="64">
        <f t="shared" si="34"/>
        <v>17483.891356530276</v>
      </c>
      <c r="R181" s="65">
        <f t="shared" si="35"/>
        <v>132.22666658632167</v>
      </c>
      <c r="S181" s="81"/>
      <c r="T181" s="81"/>
      <c r="U181" s="81"/>
      <c r="V181" s="81"/>
      <c r="W181" s="77"/>
      <c r="X181" s="77"/>
      <c r="Y181" s="77"/>
      <c r="Z181" s="77"/>
      <c r="AA181" s="77"/>
      <c r="AB181" s="77"/>
      <c r="AC181" s="92"/>
      <c r="AD181" s="92"/>
      <c r="AE181" s="92"/>
      <c r="AF181" s="92"/>
      <c r="AG181" s="92"/>
      <c r="AH181" s="92"/>
      <c r="AJ181" s="20">
        <f t="shared" si="41"/>
        <v>132.22666658632167</v>
      </c>
      <c r="AK181" s="89">
        <f t="shared" si="42"/>
        <v>15118.136860980532</v>
      </c>
      <c r="AL181" s="99">
        <f t="shared" si="37"/>
        <v>113</v>
      </c>
      <c r="AM181" s="20">
        <f t="shared" si="38"/>
        <v>95140.84947172526</v>
      </c>
      <c r="AN181" s="20">
        <f t="shared" si="39"/>
        <v>6302.027399397036</v>
      </c>
    </row>
    <row r="182" spans="1:40" ht="13.5" customHeight="1">
      <c r="A182" s="97">
        <v>182</v>
      </c>
      <c r="B182" s="99">
        <v>114</v>
      </c>
      <c r="C182" s="127">
        <f t="shared" si="18"/>
        <v>14982.725316964898</v>
      </c>
      <c r="D182" s="127">
        <f t="shared" si="23"/>
        <v>-212.13203435596392</v>
      </c>
      <c r="E182" s="127">
        <f t="shared" si="24"/>
        <v>207.49644044406767</v>
      </c>
      <c r="F182" s="127">
        <f t="shared" si="25"/>
        <v>14978.089723053</v>
      </c>
      <c r="G182" s="99">
        <f t="shared" si="26"/>
        <v>2643.516695280054</v>
      </c>
      <c r="H182" s="99">
        <f t="shared" si="36"/>
        <v>114</v>
      </c>
      <c r="I182" s="63">
        <f t="shared" si="27"/>
        <v>126.33050060391422</v>
      </c>
      <c r="J182" s="63">
        <f t="shared" si="28"/>
        <v>3.660254037844387</v>
      </c>
      <c r="K182" s="63">
        <f t="shared" si="29"/>
        <v>2.18508012224409</v>
      </c>
      <c r="L182" s="63">
        <f t="shared" si="30"/>
        <v>132.1758347640027</v>
      </c>
      <c r="M182" s="99">
        <f t="shared" si="31"/>
        <v>2526.6100120782844</v>
      </c>
      <c r="N182" s="81">
        <f t="shared" si="32"/>
        <v>1979741.5123146605</v>
      </c>
      <c r="O182" s="82">
        <f t="shared" si="43"/>
        <v>-73000.27528493987</v>
      </c>
      <c r="P182" s="83">
        <f t="shared" si="33"/>
        <v>224343171.75182593</v>
      </c>
      <c r="Q182" s="64">
        <f t="shared" si="34"/>
        <v>17470.451295560946</v>
      </c>
      <c r="R182" s="65">
        <f t="shared" si="35"/>
        <v>132.1758347640027</v>
      </c>
      <c r="S182" s="81"/>
      <c r="T182" s="81"/>
      <c r="U182" s="81"/>
      <c r="V182" s="81"/>
      <c r="W182" s="77"/>
      <c r="X182" s="77"/>
      <c r="Y182" s="77"/>
      <c r="Z182" s="77"/>
      <c r="AA182" s="77"/>
      <c r="AB182" s="77"/>
      <c r="AC182" s="92"/>
      <c r="AD182" s="92"/>
      <c r="AE182" s="92"/>
      <c r="AF182" s="92"/>
      <c r="AG182" s="92"/>
      <c r="AH182" s="92"/>
      <c r="AJ182" s="20">
        <f t="shared" si="41"/>
        <v>132.1758347640027</v>
      </c>
      <c r="AK182" s="89">
        <f t="shared" si="42"/>
        <v>14978.089723053</v>
      </c>
      <c r="AL182" s="99">
        <f t="shared" si="37"/>
        <v>114</v>
      </c>
      <c r="AM182" s="20">
        <f t="shared" si="38"/>
        <v>94638.75948515575</v>
      </c>
      <c r="AN182" s="20">
        <f t="shared" si="39"/>
        <v>6316.525030195711</v>
      </c>
    </row>
    <row r="183" spans="1:40" ht="13.5" customHeight="1">
      <c r="A183" s="97">
        <v>183</v>
      </c>
      <c r="B183" s="99">
        <v>115</v>
      </c>
      <c r="C183" s="127">
        <f t="shared" si="18"/>
        <v>14864.022925401961</v>
      </c>
      <c r="D183" s="127">
        <f t="shared" si="23"/>
        <v>-243.3478726035836</v>
      </c>
      <c r="E183" s="127">
        <f t="shared" si="24"/>
        <v>211.32480792082762</v>
      </c>
      <c r="F183" s="127">
        <f t="shared" si="25"/>
        <v>14831.999860719206</v>
      </c>
      <c r="G183" s="99">
        <f t="shared" si="26"/>
        <v>2640.5218038458684</v>
      </c>
      <c r="H183" s="99">
        <f t="shared" si="36"/>
        <v>115</v>
      </c>
      <c r="I183" s="63">
        <f t="shared" si="5"/>
        <v>126.58197172561275</v>
      </c>
      <c r="J183" s="63">
        <f t="shared" si="28"/>
        <v>2.455756079379459</v>
      </c>
      <c r="K183" s="63">
        <f t="shared" si="29"/>
        <v>2.9883623873012035</v>
      </c>
      <c r="L183" s="63">
        <f t="shared" si="30"/>
        <v>132.02609019229342</v>
      </c>
      <c r="M183" s="99">
        <f t="shared" si="31"/>
        <v>2531.639434512255</v>
      </c>
      <c r="N183" s="81">
        <f t="shared" si="32"/>
        <v>1958210.9513433974</v>
      </c>
      <c r="O183" s="82">
        <f t="shared" si="43"/>
        <v>-104291.90843061081</v>
      </c>
      <c r="P183" s="83">
        <f t="shared" si="33"/>
        <v>219988219.86837456</v>
      </c>
      <c r="Q183" s="64">
        <f t="shared" si="34"/>
        <v>17430.888491463596</v>
      </c>
      <c r="R183" s="65">
        <f t="shared" si="35"/>
        <v>132.02609019229342</v>
      </c>
      <c r="S183" s="81"/>
      <c r="T183" s="81"/>
      <c r="U183" s="81"/>
      <c r="V183" s="81"/>
      <c r="W183" s="77"/>
      <c r="X183" s="77"/>
      <c r="Y183" s="77"/>
      <c r="Z183" s="77"/>
      <c r="AA183" s="77"/>
      <c r="AB183" s="77"/>
      <c r="AC183" s="92"/>
      <c r="AD183" s="92"/>
      <c r="AE183" s="92"/>
      <c r="AF183" s="92"/>
      <c r="AG183" s="92"/>
      <c r="AH183" s="92"/>
      <c r="AJ183" s="20">
        <f t="shared" si="41"/>
        <v>132.02609019229342</v>
      </c>
      <c r="AK183" s="89">
        <f t="shared" si="42"/>
        <v>14831.999860719206</v>
      </c>
      <c r="AL183" s="99">
        <f t="shared" si="37"/>
        <v>115</v>
      </c>
      <c r="AM183" s="20">
        <f t="shared" si="38"/>
        <v>94075.86648360454</v>
      </c>
      <c r="AN183" s="20">
        <f t="shared" si="39"/>
        <v>6329.098586280637</v>
      </c>
    </row>
    <row r="184" spans="1:40" ht="13.5" customHeight="1">
      <c r="A184" s="97">
        <v>184</v>
      </c>
      <c r="B184" s="99">
        <v>116</v>
      </c>
      <c r="C184" s="127">
        <f t="shared" si="18"/>
        <v>14740.792808464923</v>
      </c>
      <c r="D184" s="127">
        <f t="shared" si="23"/>
        <v>-272.71168660322644</v>
      </c>
      <c r="E184" s="127">
        <f t="shared" si="24"/>
        <v>212.00280925225036</v>
      </c>
      <c r="F184" s="127">
        <f t="shared" si="25"/>
        <v>14680.083931113946</v>
      </c>
      <c r="G184" s="99">
        <f t="shared" si="26"/>
        <v>2635.4909627805564</v>
      </c>
      <c r="H184" s="99">
        <f t="shared" si="36"/>
        <v>116</v>
      </c>
      <c r="I184" s="63">
        <f t="shared" si="27"/>
        <v>126.79488475249657</v>
      </c>
      <c r="J184" s="63">
        <f t="shared" si="28"/>
        <v>1.232568334324391</v>
      </c>
      <c r="K184" s="63">
        <f t="shared" si="29"/>
        <v>3.7470950522068533</v>
      </c>
      <c r="L184" s="63">
        <f t="shared" si="30"/>
        <v>131.77454813902781</v>
      </c>
      <c r="M184" s="99">
        <f t="shared" si="31"/>
        <v>2535.8976950499314</v>
      </c>
      <c r="N184" s="81">
        <f t="shared" si="32"/>
        <v>1934461.4266655433</v>
      </c>
      <c r="O184" s="82">
        <f t="shared" si="43"/>
        <v>-132000.541857711</v>
      </c>
      <c r="P184" s="83">
        <f t="shared" si="33"/>
        <v>215504864.2245499</v>
      </c>
      <c r="Q184" s="64">
        <f t="shared" si="34"/>
        <v>17364.53153724496</v>
      </c>
      <c r="R184" s="65">
        <f t="shared" si="35"/>
        <v>131.77454813902781</v>
      </c>
      <c r="S184" s="81"/>
      <c r="T184" s="81"/>
      <c r="U184" s="81"/>
      <c r="V184" s="81"/>
      <c r="W184" s="77"/>
      <c r="X184" s="77"/>
      <c r="Y184" s="77"/>
      <c r="Z184" s="77"/>
      <c r="AA184" s="77"/>
      <c r="AB184" s="77"/>
      <c r="AC184" s="92"/>
      <c r="AD184" s="92"/>
      <c r="AE184" s="92"/>
      <c r="AF184" s="92"/>
      <c r="AG184" s="92"/>
      <c r="AH184" s="92"/>
      <c r="AJ184" s="20">
        <f t="shared" si="41"/>
        <v>131.77454813902781</v>
      </c>
      <c r="AK184" s="89">
        <f t="shared" si="42"/>
        <v>14680.083931113946</v>
      </c>
      <c r="AL184" s="99">
        <f t="shared" si="37"/>
        <v>116</v>
      </c>
      <c r="AM184" s="20">
        <f t="shared" si="38"/>
        <v>93452.85626548702</v>
      </c>
      <c r="AN184" s="20">
        <f t="shared" si="39"/>
        <v>6339.744237624828</v>
      </c>
    </row>
    <row r="185" spans="1:40" ht="13.5" customHeight="1">
      <c r="A185" s="97">
        <v>185</v>
      </c>
      <c r="B185" s="99">
        <v>117</v>
      </c>
      <c r="C185" s="127">
        <f t="shared" si="18"/>
        <v>14613.072503241163</v>
      </c>
      <c r="D185" s="127">
        <f t="shared" si="23"/>
        <v>-300.00000000000017</v>
      </c>
      <c r="E185" s="127">
        <f t="shared" si="24"/>
        <v>209.52033700011316</v>
      </c>
      <c r="F185" s="127">
        <f t="shared" si="25"/>
        <v>14522.592840241276</v>
      </c>
      <c r="G185" s="99">
        <f t="shared" si="26"/>
        <v>2628.3828397939646</v>
      </c>
      <c r="H185" s="99">
        <f t="shared" si="36"/>
        <v>117</v>
      </c>
      <c r="I185" s="63">
        <f t="shared" si="5"/>
        <v>126.96917482919514</v>
      </c>
      <c r="J185" s="63">
        <f t="shared" si="28"/>
        <v>5.1978646825566386E-15</v>
      </c>
      <c r="K185" s="63">
        <f t="shared" si="29"/>
        <v>4.449967160503098</v>
      </c>
      <c r="L185" s="63">
        <f t="shared" si="30"/>
        <v>131.41914198969823</v>
      </c>
      <c r="M185" s="99">
        <f t="shared" si="31"/>
        <v>2539.383496583903</v>
      </c>
      <c r="N185" s="81">
        <f t="shared" si="32"/>
        <v>1908546.690530243</v>
      </c>
      <c r="O185" s="82">
        <f t="shared" si="43"/>
        <v>-156246.22089083045</v>
      </c>
      <c r="P185" s="83">
        <f t="shared" si="33"/>
        <v>210905702.80342716</v>
      </c>
      <c r="Q185" s="64">
        <f t="shared" si="34"/>
        <v>17270.990881308466</v>
      </c>
      <c r="R185" s="65">
        <f t="shared" si="35"/>
        <v>131.41914198969823</v>
      </c>
      <c r="S185" s="81"/>
      <c r="T185" s="81"/>
      <c r="U185" s="81"/>
      <c r="V185" s="81"/>
      <c r="W185" s="77"/>
      <c r="X185" s="77"/>
      <c r="Y185" s="77"/>
      <c r="Z185" s="77"/>
      <c r="AA185" s="77"/>
      <c r="AB185" s="77"/>
      <c r="AC185" s="92"/>
      <c r="AD185" s="92"/>
      <c r="AE185" s="92"/>
      <c r="AF185" s="92"/>
      <c r="AG185" s="92"/>
      <c r="AH185" s="92"/>
      <c r="AJ185" s="20">
        <f t="shared" si="41"/>
        <v>131.41914198969823</v>
      </c>
      <c r="AK185" s="89">
        <f t="shared" si="42"/>
        <v>14522.592840241276</v>
      </c>
      <c r="AL185" s="99">
        <f t="shared" si="37"/>
        <v>117</v>
      </c>
      <c r="AM185" s="20">
        <f t="shared" si="38"/>
        <v>92770.48787278659</v>
      </c>
      <c r="AN185" s="20">
        <f t="shared" si="39"/>
        <v>6348.458741459757</v>
      </c>
    </row>
    <row r="186" spans="1:40" ht="13.5" customHeight="1">
      <c r="A186" s="97">
        <v>186</v>
      </c>
      <c r="B186" s="99">
        <v>118</v>
      </c>
      <c r="C186" s="127">
        <f t="shared" si="18"/>
        <v>14480.900914572903</v>
      </c>
      <c r="D186" s="127">
        <f t="shared" si="23"/>
        <v>-325.0051322518207</v>
      </c>
      <c r="E186" s="127">
        <f t="shared" si="24"/>
        <v>203.91439910786005</v>
      </c>
      <c r="F186" s="127">
        <f t="shared" si="25"/>
        <v>14359.810181428942</v>
      </c>
      <c r="G186" s="99">
        <f t="shared" si="26"/>
        <v>2619.174420778134</v>
      </c>
      <c r="H186" s="99">
        <f t="shared" si="36"/>
        <v>118</v>
      </c>
      <c r="I186" s="63">
        <f t="shared" si="27"/>
        <v>127.10478886526272</v>
      </c>
      <c r="J186" s="63">
        <f t="shared" si="28"/>
        <v>-1.2325683343243805</v>
      </c>
      <c r="K186" s="63">
        <f t="shared" si="29"/>
        <v>5.0865005079683705</v>
      </c>
      <c r="L186" s="63">
        <f t="shared" si="30"/>
        <v>130.9587210389067</v>
      </c>
      <c r="M186" s="99">
        <f t="shared" si="31"/>
        <v>2542.095777305254</v>
      </c>
      <c r="N186" s="81">
        <f t="shared" si="32"/>
        <v>1880542.375721405</v>
      </c>
      <c r="O186" s="82">
        <f t="shared" si="43"/>
        <v>-177185.94554948463</v>
      </c>
      <c r="P186" s="83">
        <f t="shared" si="33"/>
        <v>206204148.4466703</v>
      </c>
      <c r="Q186" s="64">
        <f t="shared" si="34"/>
        <v>17150.186616146184</v>
      </c>
      <c r="R186" s="65">
        <f t="shared" si="35"/>
        <v>130.9587210389067</v>
      </c>
      <c r="S186" s="81"/>
      <c r="T186" s="81"/>
      <c r="U186" s="81"/>
      <c r="V186" s="81"/>
      <c r="W186" s="77"/>
      <c r="X186" s="77"/>
      <c r="Y186" s="77"/>
      <c r="Z186" s="77"/>
      <c r="AA186" s="77"/>
      <c r="AB186" s="77"/>
      <c r="AC186" s="92"/>
      <c r="AD186" s="92"/>
      <c r="AE186" s="92"/>
      <c r="AF186" s="92"/>
      <c r="AG186" s="92"/>
      <c r="AH186" s="92"/>
      <c r="AJ186" s="20">
        <f t="shared" si="41"/>
        <v>130.9587210389067</v>
      </c>
      <c r="AK186" s="89">
        <f t="shared" si="42"/>
        <v>14359.810181428942</v>
      </c>
      <c r="AL186" s="99">
        <f t="shared" si="37"/>
        <v>118</v>
      </c>
      <c r="AM186" s="20">
        <f t="shared" si="38"/>
        <v>92029.59266627894</v>
      </c>
      <c r="AN186" s="20">
        <f t="shared" si="39"/>
        <v>6355.239443263136</v>
      </c>
    </row>
    <row r="187" spans="1:40" ht="13.5" customHeight="1">
      <c r="A187" s="97">
        <v>187</v>
      </c>
      <c r="B187" s="99">
        <v>119</v>
      </c>
      <c r="C187" s="127">
        <f t="shared" si="18"/>
        <v>14344.318303206424</v>
      </c>
      <c r="D187" s="127">
        <f t="shared" si="23"/>
        <v>-347.53677920374116</v>
      </c>
      <c r="E187" s="127">
        <f t="shared" si="24"/>
        <v>195.26856719740485</v>
      </c>
      <c r="F187" s="127">
        <f t="shared" si="25"/>
        <v>14192.050091200088</v>
      </c>
      <c r="G187" s="99">
        <f t="shared" si="26"/>
        <v>2607.8627064095785</v>
      </c>
      <c r="H187" s="99">
        <f t="shared" si="36"/>
        <v>119</v>
      </c>
      <c r="I187" s="63">
        <f t="shared" si="5"/>
        <v>127.20168555135022</v>
      </c>
      <c r="J187" s="63">
        <f t="shared" si="28"/>
        <v>-2.455756079379449</v>
      </c>
      <c r="K187" s="63">
        <f t="shared" si="29"/>
        <v>5.647205848508174</v>
      </c>
      <c r="L187" s="63">
        <f t="shared" si="30"/>
        <v>130.39313532047893</v>
      </c>
      <c r="M187" s="99">
        <f t="shared" si="31"/>
        <v>2544.0337110270043</v>
      </c>
      <c r="N187" s="81">
        <f t="shared" si="32"/>
        <v>1850545.9080168684</v>
      </c>
      <c r="O187" s="82">
        <f t="shared" si="43"/>
        <v>-195009.82251480906</v>
      </c>
      <c r="P187" s="83">
        <f t="shared" si="33"/>
        <v>201414285.79113242</v>
      </c>
      <c r="Q187" s="64">
        <f t="shared" si="34"/>
        <v>17002.369738704732</v>
      </c>
      <c r="R187" s="65">
        <f t="shared" si="35"/>
        <v>130.39313532047893</v>
      </c>
      <c r="S187" s="81"/>
      <c r="T187" s="81"/>
      <c r="U187" s="81"/>
      <c r="V187" s="81"/>
      <c r="W187" s="77"/>
      <c r="X187" s="77"/>
      <c r="Y187" s="77"/>
      <c r="Z187" s="77"/>
      <c r="AA187" s="77"/>
      <c r="AB187" s="77"/>
      <c r="AC187" s="92"/>
      <c r="AD187" s="92"/>
      <c r="AE187" s="92"/>
      <c r="AF187" s="92"/>
      <c r="AG187" s="92"/>
      <c r="AH187" s="92"/>
      <c r="AJ187" s="20">
        <f t="shared" si="41"/>
        <v>130.39313532047893</v>
      </c>
      <c r="AK187" s="89">
        <f t="shared" si="42"/>
        <v>14192.050091200088</v>
      </c>
      <c r="AL187" s="99">
        <f t="shared" si="37"/>
        <v>119</v>
      </c>
      <c r="AM187" s="20">
        <f t="shared" si="38"/>
        <v>91231.07331264706</v>
      </c>
      <c r="AN187" s="20">
        <f t="shared" si="39"/>
        <v>6360.084277567511</v>
      </c>
    </row>
    <row r="188" spans="1:40" ht="13.5" customHeight="1">
      <c r="A188" s="97">
        <v>188</v>
      </c>
      <c r="B188" s="99">
        <v>120</v>
      </c>
      <c r="C188" s="127">
        <f t="shared" si="18"/>
        <v>14203.36627352826</v>
      </c>
      <c r="D188" s="127">
        <f t="shared" si="23"/>
        <v>-367.42346141747674</v>
      </c>
      <c r="E188" s="127">
        <f t="shared" si="24"/>
        <v>183.71173070873832</v>
      </c>
      <c r="F188" s="127">
        <f t="shared" si="25"/>
        <v>14019.654542819522</v>
      </c>
      <c r="G188" s="99">
        <f t="shared" si="26"/>
        <v>2594.4661138180386</v>
      </c>
      <c r="H188" s="99">
        <f t="shared" si="36"/>
        <v>120</v>
      </c>
      <c r="I188" s="63">
        <f t="shared" si="27"/>
        <v>127.25983537178837</v>
      </c>
      <c r="J188" s="63">
        <f t="shared" si="28"/>
        <v>-3.6602540378443775</v>
      </c>
      <c r="K188" s="63">
        <f t="shared" si="29"/>
        <v>6.12372435695794</v>
      </c>
      <c r="L188" s="63">
        <f t="shared" si="30"/>
        <v>129.72330569090192</v>
      </c>
      <c r="M188" s="99">
        <f t="shared" si="31"/>
        <v>2545.196707435767</v>
      </c>
      <c r="N188" s="81">
        <f t="shared" si="32"/>
        <v>1818675.9319390187</v>
      </c>
      <c r="O188" s="82">
        <f t="shared" si="43"/>
        <v>-209936.74571513498</v>
      </c>
      <c r="P188" s="83">
        <f t="shared" si="33"/>
        <v>196550713.50000006</v>
      </c>
      <c r="Q188" s="64">
        <f t="shared" si="34"/>
        <v>16828.13603937519</v>
      </c>
      <c r="R188" s="65">
        <f t="shared" si="35"/>
        <v>129.72330569090192</v>
      </c>
      <c r="S188" s="81">
        <f>N188</f>
        <v>1818675.9319390187</v>
      </c>
      <c r="T188" s="81">
        <f>N188</f>
        <v>1818675.9319390187</v>
      </c>
      <c r="U188" s="81">
        <f>N188</f>
        <v>1818675.9319390187</v>
      </c>
      <c r="V188" s="81"/>
      <c r="W188" s="82">
        <f>O188</f>
        <v>-209936.74571513498</v>
      </c>
      <c r="X188" s="82">
        <f>O188</f>
        <v>-209936.74571513498</v>
      </c>
      <c r="Y188" s="82">
        <f>O188</f>
        <v>-209936.74571513498</v>
      </c>
      <c r="Z188" s="82"/>
      <c r="AA188" s="83">
        <f>P188</f>
        <v>196550713.50000006</v>
      </c>
      <c r="AB188" s="83">
        <f>P188</f>
        <v>196550713.50000006</v>
      </c>
      <c r="AC188" s="102">
        <f>P188</f>
        <v>196550713.50000006</v>
      </c>
      <c r="AD188" s="102"/>
      <c r="AE188" s="104">
        <f>Q188</f>
        <v>16828.13603937519</v>
      </c>
      <c r="AF188" s="104">
        <f>Q188</f>
        <v>16828.13603937519</v>
      </c>
      <c r="AG188" s="104">
        <f>Q188</f>
        <v>16828.13603937519</v>
      </c>
      <c r="AH188" s="104"/>
      <c r="AI188" s="56" t="s">
        <v>57</v>
      </c>
      <c r="AJ188" s="20">
        <f t="shared" si="41"/>
        <v>129.72330569090192</v>
      </c>
      <c r="AK188" s="89">
        <f t="shared" si="42"/>
        <v>14019.654542819522</v>
      </c>
      <c r="AL188" s="99">
        <f t="shared" si="37"/>
        <v>120</v>
      </c>
      <c r="AM188" s="20">
        <f t="shared" si="38"/>
        <v>90375.90268472087</v>
      </c>
      <c r="AN188" s="20">
        <f t="shared" si="39"/>
        <v>6362.991768589419</v>
      </c>
    </row>
    <row r="189" spans="1:40" ht="13.5" customHeight="1">
      <c r="A189" s="97">
        <v>189</v>
      </c>
      <c r="B189" s="99">
        <v>121</v>
      </c>
      <c r="C189" s="127">
        <f t="shared" si="18"/>
        <v>14058.087760892078</v>
      </c>
      <c r="D189" s="127">
        <f t="shared" si="23"/>
        <v>-384.5138292334732</v>
      </c>
      <c r="E189" s="127">
        <f t="shared" si="24"/>
        <v>169.41617545524537</v>
      </c>
      <c r="F189" s="127">
        <f t="shared" si="25"/>
        <v>13842.99010711385</v>
      </c>
      <c r="G189" s="99">
        <f t="shared" si="26"/>
        <v>2579.025552010651</v>
      </c>
      <c r="H189" s="99">
        <f t="shared" si="36"/>
        <v>121</v>
      </c>
      <c r="I189" s="63">
        <f t="shared" si="5"/>
        <v>127.27922061357856</v>
      </c>
      <c r="J189" s="63">
        <f t="shared" si="28"/>
        <v>-4.836895252959495</v>
      </c>
      <c r="K189" s="63">
        <f t="shared" si="29"/>
        <v>6.508952239913492</v>
      </c>
      <c r="L189" s="63">
        <f t="shared" si="30"/>
        <v>128.95127760053256</v>
      </c>
      <c r="M189" s="99">
        <f t="shared" si="31"/>
        <v>2545.584412271571</v>
      </c>
      <c r="N189" s="81">
        <f t="shared" si="32"/>
        <v>1785071.260123864</v>
      </c>
      <c r="O189" s="82">
        <f t="shared" si="43"/>
        <v>-222209.70926074567</v>
      </c>
      <c r="P189" s="83">
        <f t="shared" si="33"/>
        <v>191628375.10565192</v>
      </c>
      <c r="Q189" s="64">
        <f t="shared" si="34"/>
        <v>16628.431994809613</v>
      </c>
      <c r="R189" s="65">
        <f t="shared" si="35"/>
        <v>128.95127760053256</v>
      </c>
      <c r="S189" s="81"/>
      <c r="T189" s="81"/>
      <c r="U189" s="81"/>
      <c r="V189" s="81"/>
      <c r="W189" s="77"/>
      <c r="X189" s="77"/>
      <c r="Y189" s="77"/>
      <c r="Z189" s="77"/>
      <c r="AA189" s="77"/>
      <c r="AB189" s="77"/>
      <c r="AC189" s="92"/>
      <c r="AD189" s="92"/>
      <c r="AE189" s="92"/>
      <c r="AF189" s="92"/>
      <c r="AG189" s="92"/>
      <c r="AH189" s="92"/>
      <c r="AJ189" s="20">
        <f t="shared" si="41"/>
        <v>128.95127760053256</v>
      </c>
      <c r="AK189" s="89">
        <f t="shared" si="42"/>
        <v>13842.99010711385</v>
      </c>
      <c r="AL189" s="99">
        <f t="shared" si="37"/>
        <v>121</v>
      </c>
      <c r="AM189" s="20">
        <f t="shared" si="38"/>
        <v>89465.12267618158</v>
      </c>
      <c r="AN189" s="20">
        <f t="shared" si="39"/>
        <v>6363.961030678928</v>
      </c>
    </row>
    <row r="190" spans="1:40" ht="13.5" customHeight="1">
      <c r="A190" s="97">
        <v>190</v>
      </c>
      <c r="B190" s="99">
        <v>122</v>
      </c>
      <c r="C190" s="127">
        <f t="shared" si="18"/>
        <v>13908.527018540177</v>
      </c>
      <c r="D190" s="127">
        <f t="shared" si="23"/>
        <v>-398.67781463320483</v>
      </c>
      <c r="E190" s="127">
        <f t="shared" si="24"/>
        <v>152.59501523905126</v>
      </c>
      <c r="F190" s="127">
        <f t="shared" si="25"/>
        <v>13662.444219146022</v>
      </c>
      <c r="G190" s="99">
        <f t="shared" si="26"/>
        <v>2561.605144682293</v>
      </c>
      <c r="H190" s="99">
        <f t="shared" si="36"/>
        <v>122</v>
      </c>
      <c r="I190" s="63">
        <f t="shared" si="27"/>
        <v>127.25983537178837</v>
      </c>
      <c r="J190" s="63">
        <f t="shared" si="28"/>
        <v>-5.976724774602386</v>
      </c>
      <c r="K190" s="63">
        <f t="shared" si="29"/>
        <v>6.797146636928666</v>
      </c>
      <c r="L190" s="63">
        <f t="shared" si="30"/>
        <v>128.08025723411464</v>
      </c>
      <c r="M190" s="99">
        <f t="shared" si="31"/>
        <v>2545.196707435767</v>
      </c>
      <c r="N190" s="81">
        <f t="shared" si="32"/>
        <v>1749889.370034965</v>
      </c>
      <c r="O190" s="82">
        <f t="shared" si="43"/>
        <v>-232090.86359576104</v>
      </c>
      <c r="P190" s="83">
        <f t="shared" si="33"/>
        <v>186662382.04127654</v>
      </c>
      <c r="Q190" s="64">
        <f t="shared" si="34"/>
        <v>16404.552293156976</v>
      </c>
      <c r="R190" s="65">
        <f t="shared" si="35"/>
        <v>128.08025723411464</v>
      </c>
      <c r="S190" s="81"/>
      <c r="T190" s="81"/>
      <c r="U190" s="81"/>
      <c r="V190" s="81"/>
      <c r="W190" s="77"/>
      <c r="X190" s="77"/>
      <c r="Y190" s="77"/>
      <c r="Z190" s="77"/>
      <c r="AA190" s="77"/>
      <c r="AB190" s="77"/>
      <c r="AC190" s="92"/>
      <c r="AD190" s="92"/>
      <c r="AE190" s="92"/>
      <c r="AF190" s="92"/>
      <c r="AG190" s="92"/>
      <c r="AH190" s="92"/>
      <c r="AJ190" s="20">
        <f t="shared" si="41"/>
        <v>128.08025723411464</v>
      </c>
      <c r="AK190" s="89">
        <f t="shared" si="42"/>
        <v>13662.444219146022</v>
      </c>
      <c r="AL190" s="99">
        <f t="shared" si="37"/>
        <v>122</v>
      </c>
      <c r="AM190" s="20">
        <f t="shared" si="38"/>
        <v>88499.84293217468</v>
      </c>
      <c r="AN190" s="20">
        <f t="shared" si="39"/>
        <v>6362.991768589419</v>
      </c>
    </row>
    <row r="191" spans="1:40" ht="13.5" customHeight="1">
      <c r="A191" s="97">
        <v>191</v>
      </c>
      <c r="B191" s="99">
        <v>123</v>
      </c>
      <c r="C191" s="127">
        <f t="shared" si="18"/>
        <v>13754.729604123499</v>
      </c>
      <c r="D191" s="127">
        <f t="shared" si="23"/>
        <v>-409.8076211353316</v>
      </c>
      <c r="E191" s="127">
        <f t="shared" si="24"/>
        <v>133.49901481509315</v>
      </c>
      <c r="F191" s="127">
        <f t="shared" si="25"/>
        <v>13478.420997803261</v>
      </c>
      <c r="G191" s="99">
        <f t="shared" si="26"/>
        <v>2542.292579456437</v>
      </c>
      <c r="H191" s="99">
        <f t="shared" si="36"/>
        <v>123</v>
      </c>
      <c r="I191" s="63">
        <f t="shared" si="5"/>
        <v>127.20168555135022</v>
      </c>
      <c r="J191" s="63">
        <f t="shared" si="28"/>
        <v>-7.071067811865464</v>
      </c>
      <c r="K191" s="63">
        <f t="shared" si="29"/>
        <v>6.984011233337103</v>
      </c>
      <c r="L191" s="63">
        <f t="shared" si="30"/>
        <v>127.11462897282186</v>
      </c>
      <c r="M191" s="99">
        <f t="shared" si="31"/>
        <v>2544.0337110270043</v>
      </c>
      <c r="N191" s="81">
        <f t="shared" si="32"/>
        <v>1713304.484275253</v>
      </c>
      <c r="O191" s="82">
        <f t="shared" si="43"/>
        <v>-239856.42918369552</v>
      </c>
      <c r="P191" s="83">
        <f t="shared" si="33"/>
        <v>181667832.59402385</v>
      </c>
      <c r="Q191" s="64">
        <f t="shared" si="34"/>
        <v>16158.128898898163</v>
      </c>
      <c r="R191" s="65">
        <f t="shared" si="35"/>
        <v>127.11462897282186</v>
      </c>
      <c r="S191" s="81"/>
      <c r="T191" s="81"/>
      <c r="U191" s="81"/>
      <c r="V191" s="81"/>
      <c r="W191" s="77"/>
      <c r="X191" s="77"/>
      <c r="Y191" s="77"/>
      <c r="Z191" s="77"/>
      <c r="AA191" s="77"/>
      <c r="AB191" s="77"/>
      <c r="AC191" s="92"/>
      <c r="AD191" s="92"/>
      <c r="AE191" s="92"/>
      <c r="AF191" s="92"/>
      <c r="AG191" s="92"/>
      <c r="AH191" s="92"/>
      <c r="AJ191" s="20">
        <f t="shared" si="41"/>
        <v>127.11462897282186</v>
      </c>
      <c r="AK191" s="89">
        <f t="shared" si="42"/>
        <v>13478.420997803261</v>
      </c>
      <c r="AL191" s="99">
        <f t="shared" si="37"/>
        <v>123</v>
      </c>
      <c r="AM191" s="20">
        <f t="shared" si="38"/>
        <v>87481.23949737826</v>
      </c>
      <c r="AN191" s="20">
        <f t="shared" si="39"/>
        <v>6360.084277567511</v>
      </c>
    </row>
    <row r="192" spans="1:40" ht="13.5" customHeight="1">
      <c r="A192" s="97">
        <v>192</v>
      </c>
      <c r="B192" s="99">
        <v>124</v>
      </c>
      <c r="C192" s="127">
        <f t="shared" si="18"/>
        <v>13596.74236582435</v>
      </c>
      <c r="D192" s="127">
        <f t="shared" si="23"/>
        <v>-417.81854419201136</v>
      </c>
      <c r="E192" s="127">
        <f t="shared" si="24"/>
        <v>112.41285156620579</v>
      </c>
      <c r="F192" s="127">
        <f t="shared" si="25"/>
        <v>13291.336673198544</v>
      </c>
      <c r="G192" s="99">
        <f t="shared" si="26"/>
        <v>2521.199068404366</v>
      </c>
      <c r="H192" s="99">
        <f t="shared" si="36"/>
        <v>124</v>
      </c>
      <c r="I192" s="63">
        <f t="shared" si="27"/>
        <v>127.10478886526272</v>
      </c>
      <c r="J192" s="63">
        <f t="shared" si="28"/>
        <v>-8.111595753452786</v>
      </c>
      <c r="K192" s="63">
        <f t="shared" si="29"/>
        <v>7.0667603084083455</v>
      </c>
      <c r="L192" s="63">
        <f t="shared" si="30"/>
        <v>126.05995342021828</v>
      </c>
      <c r="M192" s="99">
        <f t="shared" si="31"/>
        <v>2542.095777305254</v>
      </c>
      <c r="N192" s="81">
        <f t="shared" si="32"/>
        <v>1675505.2819158474</v>
      </c>
      <c r="O192" s="82">
        <f t="shared" si="43"/>
        <v>-245791.58170520345</v>
      </c>
      <c r="P192" s="83">
        <f t="shared" si="33"/>
        <v>176659630.56031254</v>
      </c>
      <c r="Q192" s="64">
        <f t="shared" si="34"/>
        <v>15891.111856307602</v>
      </c>
      <c r="R192" s="65">
        <f t="shared" si="35"/>
        <v>126.05995342021828</v>
      </c>
      <c r="S192" s="81"/>
      <c r="T192" s="81"/>
      <c r="U192" s="81"/>
      <c r="V192" s="81"/>
      <c r="W192" s="77"/>
      <c r="X192" s="77"/>
      <c r="Y192" s="77"/>
      <c r="Z192" s="77"/>
      <c r="AA192" s="77"/>
      <c r="AB192" s="77"/>
      <c r="AC192" s="92"/>
      <c r="AD192" s="92"/>
      <c r="AE192" s="92"/>
      <c r="AF192" s="92"/>
      <c r="AG192" s="92"/>
      <c r="AH192" s="92"/>
      <c r="AJ192" s="20">
        <f t="shared" si="41"/>
        <v>126.05995342021828</v>
      </c>
      <c r="AK192" s="89">
        <f t="shared" si="42"/>
        <v>13291.336673198544</v>
      </c>
      <c r="AL192" s="99">
        <f t="shared" si="37"/>
        <v>124</v>
      </c>
      <c r="AM192" s="20">
        <f t="shared" si="38"/>
        <v>86410.55338317384</v>
      </c>
      <c r="AN192" s="20">
        <f t="shared" si="39"/>
        <v>6355.239443263136</v>
      </c>
    </row>
    <row r="193" spans="1:40" ht="13.5" customHeight="1">
      <c r="A193" s="97">
        <v>193</v>
      </c>
      <c r="B193" s="99">
        <v>125</v>
      </c>
      <c r="C193" s="127">
        <f t="shared" si="18"/>
        <v>13434.613428085973</v>
      </c>
      <c r="D193" s="127">
        <f t="shared" si="23"/>
        <v>-422.64961584165525</v>
      </c>
      <c r="E193" s="127">
        <f t="shared" si="24"/>
        <v>89.65087161903632</v>
      </c>
      <c r="F193" s="127">
        <f t="shared" si="25"/>
        <v>13101.614683863354</v>
      </c>
      <c r="G193" s="99">
        <f t="shared" si="26"/>
        <v>2498.4589107956367</v>
      </c>
      <c r="H193" s="99">
        <f t="shared" si="36"/>
        <v>125</v>
      </c>
      <c r="I193" s="63">
        <f t="shared" si="5"/>
        <v>126.96917482919514</v>
      </c>
      <c r="J193" s="63">
        <f t="shared" si="28"/>
        <v>-9.09038955344088</v>
      </c>
      <c r="K193" s="63">
        <f t="shared" si="29"/>
        <v>7.044160264027587</v>
      </c>
      <c r="L193" s="63">
        <f t="shared" si="30"/>
        <v>124.92294553978184</v>
      </c>
      <c r="M193" s="99">
        <f t="shared" si="31"/>
        <v>2539.383496583903</v>
      </c>
      <c r="N193" s="81">
        <f t="shared" si="32"/>
        <v>1636692.2976354677</v>
      </c>
      <c r="O193" s="82">
        <f t="shared" si="43"/>
        <v>-250185.41869441498</v>
      </c>
      <c r="P193" s="83">
        <f t="shared" si="33"/>
        <v>171652307.32442385</v>
      </c>
      <c r="Q193" s="64">
        <f t="shared" si="34"/>
        <v>15605.742322335298</v>
      </c>
      <c r="R193" s="65">
        <f t="shared" si="35"/>
        <v>124.92294553978184</v>
      </c>
      <c r="S193" s="81"/>
      <c r="T193" s="81"/>
      <c r="U193" s="81"/>
      <c r="V193" s="81"/>
      <c r="W193" s="77"/>
      <c r="X193" s="77"/>
      <c r="Y193" s="77"/>
      <c r="Z193" s="77"/>
      <c r="AA193" s="77"/>
      <c r="AB193" s="77"/>
      <c r="AC193" s="92"/>
      <c r="AD193" s="92"/>
      <c r="AE193" s="92"/>
      <c r="AF193" s="92"/>
      <c r="AG193" s="92"/>
      <c r="AH193" s="92"/>
      <c r="AJ193" s="20">
        <f t="shared" si="41"/>
        <v>124.92294553978184</v>
      </c>
      <c r="AK193" s="89">
        <f t="shared" si="42"/>
        <v>13101.614683863354</v>
      </c>
      <c r="AL193" s="99">
        <f t="shared" si="37"/>
        <v>125</v>
      </c>
      <c r="AM193" s="20">
        <f t="shared" si="38"/>
        <v>85289.08905566504</v>
      </c>
      <c r="AN193" s="20">
        <f t="shared" si="39"/>
        <v>6348.458741459757</v>
      </c>
    </row>
    <row r="194" spans="1:40" ht="13.5" customHeight="1">
      <c r="A194" s="97">
        <v>194</v>
      </c>
      <c r="B194" s="99">
        <v>126</v>
      </c>
      <c r="C194" s="127">
        <f t="shared" si="18"/>
        <v>13268.39217695337</v>
      </c>
      <c r="D194" s="127">
        <f t="shared" si="23"/>
        <v>-424.26406871192853</v>
      </c>
      <c r="E194" s="127">
        <f t="shared" si="24"/>
        <v>65.55240366732292</v>
      </c>
      <c r="F194" s="127">
        <f t="shared" si="25"/>
        <v>12909.680511908764</v>
      </c>
      <c r="G194" s="99">
        <f t="shared" si="26"/>
        <v>2474.2286553459767</v>
      </c>
      <c r="H194" s="99">
        <f t="shared" si="36"/>
        <v>126</v>
      </c>
      <c r="I194" s="63">
        <f t="shared" si="27"/>
        <v>126.79488475249657</v>
      </c>
      <c r="J194" s="63">
        <f t="shared" si="28"/>
        <v>-10.000000000000005</v>
      </c>
      <c r="K194" s="63">
        <f t="shared" si="29"/>
        <v>6.916548014802258</v>
      </c>
      <c r="L194" s="63">
        <f t="shared" si="30"/>
        <v>123.71143276729883</v>
      </c>
      <c r="M194" s="99">
        <f t="shared" si="31"/>
        <v>2535.8976950499314</v>
      </c>
      <c r="N194" s="81">
        <f t="shared" si="32"/>
        <v>1597075.072696309</v>
      </c>
      <c r="O194" s="82">
        <f t="shared" si="43"/>
        <v>-253326.11001330722</v>
      </c>
      <c r="P194" s="83">
        <f t="shared" si="33"/>
        <v>166659850.91955692</v>
      </c>
      <c r="Q194" s="64">
        <f t="shared" si="34"/>
        <v>15304.5185973379</v>
      </c>
      <c r="R194" s="65">
        <f t="shared" si="35"/>
        <v>123.71143276729883</v>
      </c>
      <c r="S194" s="81"/>
      <c r="T194" s="81"/>
      <c r="U194" s="81"/>
      <c r="V194" s="81"/>
      <c r="W194" s="77"/>
      <c r="X194" s="77"/>
      <c r="Y194" s="187"/>
      <c r="Z194" s="77"/>
      <c r="AA194" s="77"/>
      <c r="AB194" s="77"/>
      <c r="AC194" s="92"/>
      <c r="AD194" s="92"/>
      <c r="AE194" s="92"/>
      <c r="AF194" s="92"/>
      <c r="AG194" s="92"/>
      <c r="AH194" s="92"/>
      <c r="AJ194" s="20">
        <f t="shared" si="41"/>
        <v>123.71143276729883</v>
      </c>
      <c r="AK194" s="89">
        <f t="shared" si="42"/>
        <v>12909.680511908764</v>
      </c>
      <c r="AL194" s="99">
        <f t="shared" si="37"/>
        <v>126</v>
      </c>
      <c r="AM194" s="20">
        <f t="shared" si="38"/>
        <v>84118.21284638648</v>
      </c>
      <c r="AN194" s="20">
        <f t="shared" si="39"/>
        <v>6339.744237624828</v>
      </c>
    </row>
    <row r="195" spans="1:40" ht="13.5" customHeight="1">
      <c r="A195" s="97">
        <v>195</v>
      </c>
      <c r="B195" s="99">
        <v>127</v>
      </c>
      <c r="C195" s="127">
        <f t="shared" si="18"/>
        <v>13098.129245029868</v>
      </c>
      <c r="D195" s="127">
        <f t="shared" si="23"/>
        <v>-422.64961584165525</v>
      </c>
      <c r="E195" s="127">
        <f t="shared" si="24"/>
        <v>40.47670036264409</v>
      </c>
      <c r="F195" s="127">
        <f t="shared" si="25"/>
        <v>12715.956329550856</v>
      </c>
      <c r="G195" s="99">
        <f t="shared" si="26"/>
        <v>2448.6858656531995</v>
      </c>
      <c r="H195" s="99">
        <f t="shared" si="36"/>
        <v>127</v>
      </c>
      <c r="I195" s="63">
        <f t="shared" si="5"/>
        <v>126.58197172561276</v>
      </c>
      <c r="J195" s="63">
        <f t="shared" si="28"/>
        <v>-10.833504408394024</v>
      </c>
      <c r="K195" s="63">
        <f t="shared" si="29"/>
        <v>6.685825965441227</v>
      </c>
      <c r="L195" s="63">
        <f t="shared" si="30"/>
        <v>122.43429328265997</v>
      </c>
      <c r="M195" s="99">
        <f t="shared" si="31"/>
        <v>2531.6394345122553</v>
      </c>
      <c r="N195" s="81">
        <f t="shared" si="32"/>
        <v>1556869.1266217257</v>
      </c>
      <c r="O195" s="82">
        <f t="shared" si="43"/>
        <v>-255496.323955607</v>
      </c>
      <c r="P195" s="83">
        <f t="shared" si="33"/>
        <v>161695545.37504447</v>
      </c>
      <c r="Q195" s="64">
        <f t="shared" si="34"/>
        <v>14990.156171624396</v>
      </c>
      <c r="R195" s="65">
        <f t="shared" si="35"/>
        <v>122.43429328265997</v>
      </c>
      <c r="S195" s="81"/>
      <c r="T195" s="81"/>
      <c r="U195" s="81"/>
      <c r="V195" s="81"/>
      <c r="W195" s="77"/>
      <c r="X195" s="77"/>
      <c r="Y195" s="77"/>
      <c r="Z195" s="77"/>
      <c r="AA195" s="77"/>
      <c r="AB195" s="77"/>
      <c r="AC195" s="92"/>
      <c r="AD195" s="92"/>
      <c r="AE195" s="92"/>
      <c r="AF195" s="92"/>
      <c r="AG195" s="92"/>
      <c r="AH195" s="92"/>
      <c r="AJ195" s="20">
        <f t="shared" si="41"/>
        <v>122.43429328265997</v>
      </c>
      <c r="AK195" s="89">
        <f t="shared" si="42"/>
        <v>12715.956329550856</v>
      </c>
      <c r="AL195" s="99">
        <f t="shared" si="37"/>
        <v>127</v>
      </c>
      <c r="AM195" s="20">
        <f t="shared" si="38"/>
        <v>82899.35128763963</v>
      </c>
      <c r="AN195" s="20">
        <f t="shared" si="39"/>
        <v>6329.098586280638</v>
      </c>
    </row>
    <row r="196" spans="1:40" ht="13.5" customHeight="1">
      <c r="A196" s="97">
        <v>196</v>
      </c>
      <c r="B196" s="99">
        <v>128</v>
      </c>
      <c r="C196" s="127">
        <f t="shared" si="18"/>
        <v>12923.876496053908</v>
      </c>
      <c r="D196" s="127">
        <f aca="true" t="shared" si="44" ref="D196:D258">$B$65*SIN($C$65*(B196+$D$65)/180*PI())</f>
        <v>-417.8185441920114</v>
      </c>
      <c r="E196" s="127">
        <f aca="true" t="shared" si="45" ref="E196:E258">$B$66*SIN($C$66*(B196+$D$66)/180*PI())</f>
        <v>14.79758268483967</v>
      </c>
      <c r="F196" s="127">
        <f aca="true" t="shared" si="46" ref="F196:F258">C196+D196+E196</f>
        <v>12520.855534546736</v>
      </c>
      <c r="G196" s="99">
        <f aca="true" t="shared" si="47" ref="G196:G258">L196*$M$66</f>
        <v>2422.0274989481045</v>
      </c>
      <c r="H196" s="99">
        <f t="shared" si="36"/>
        <v>128</v>
      </c>
      <c r="I196" s="63">
        <f aca="true" t="shared" si="48" ref="I196:I427">$H$64*SIN($I$64*(H196+$J$64)/180*PI())</f>
        <v>126.33050060391423</v>
      </c>
      <c r="J196" s="63">
        <f aca="true" t="shared" si="49" ref="J196:J258">$H$65*SIN($I$65*(H196+$J$65)/180*PI())</f>
        <v>-11.584559306791371</v>
      </c>
      <c r="K196" s="63">
        <f aca="true" t="shared" si="50" ref="K196:K258">$H$66*SIN($I$66*(H196+$J$66)/180*PI())</f>
        <v>6.355433650282364</v>
      </c>
      <c r="L196" s="63">
        <f aca="true" t="shared" si="51" ref="L196:L258">I196+J196+K196</f>
        <v>121.10137494740522</v>
      </c>
      <c r="M196" s="99">
        <f aca="true" t="shared" si="52" ref="M196:M258">I196*$M$66</f>
        <v>2526.610012078285</v>
      </c>
      <c r="N196" s="81">
        <f aca="true" t="shared" si="53" ref="N196:N258">F196*L196</f>
        <v>1516292.8207514382</v>
      </c>
      <c r="O196" s="82">
        <f t="shared" si="43"/>
        <v>-256969.0076107673</v>
      </c>
      <c r="P196" s="83">
        <f aca="true" t="shared" si="54" ref="P196:P258">F196^2</f>
        <v>156771823.31698963</v>
      </c>
      <c r="Q196" s="64">
        <f aca="true" t="shared" si="55" ref="Q196:Q258">L196^2</f>
        <v>14665.543014152025</v>
      </c>
      <c r="R196" s="65">
        <f aca="true" t="shared" si="56" ref="R196:R258">ABS(L196)</f>
        <v>121.10137494740522</v>
      </c>
      <c r="S196" s="81"/>
      <c r="T196" s="81"/>
      <c r="U196" s="81"/>
      <c r="V196" s="81"/>
      <c r="W196" s="77"/>
      <c r="X196" s="77"/>
      <c r="Y196" s="77"/>
      <c r="Z196" s="77"/>
      <c r="AA196" s="77"/>
      <c r="AB196" s="77"/>
      <c r="AC196" s="92"/>
      <c r="AD196" s="92"/>
      <c r="AE196" s="92"/>
      <c r="AF196" s="92"/>
      <c r="AG196" s="92"/>
      <c r="AH196" s="92"/>
      <c r="AJ196" s="20">
        <f t="shared" si="41"/>
        <v>121.10137494740522</v>
      </c>
      <c r="AK196" s="89">
        <f t="shared" si="42"/>
        <v>12520.855534546736</v>
      </c>
      <c r="AL196" s="99">
        <f t="shared" si="37"/>
        <v>128</v>
      </c>
      <c r="AM196" s="20">
        <f t="shared" si="38"/>
        <v>81633.98937448257</v>
      </c>
      <c r="AN196" s="20">
        <f t="shared" si="39"/>
        <v>6316.525030195711</v>
      </c>
    </row>
    <row r="197" spans="1:40" ht="13.5" customHeight="1">
      <c r="A197" s="97">
        <v>197</v>
      </c>
      <c r="B197" s="99">
        <v>129</v>
      </c>
      <c r="C197" s="127">
        <f t="shared" si="18"/>
        <v>12745.687009100846</v>
      </c>
      <c r="D197" s="127">
        <f t="shared" si="44"/>
        <v>-409.80762113533166</v>
      </c>
      <c r="E197" s="127">
        <f t="shared" si="45"/>
        <v>-11.102132867780336</v>
      </c>
      <c r="F197" s="127">
        <f t="shared" si="46"/>
        <v>12324.777255097735</v>
      </c>
      <c r="G197" s="99">
        <f t="shared" si="47"/>
        <v>2394.467914635653</v>
      </c>
      <c r="H197" s="99">
        <f aca="true" t="shared" si="57" ref="H197:H270">B197</f>
        <v>129</v>
      </c>
      <c r="I197" s="63">
        <f t="shared" si="5"/>
        <v>126.04054798794071</v>
      </c>
      <c r="J197" s="63">
        <f t="shared" si="49"/>
        <v>-12.247448713915892</v>
      </c>
      <c r="K197" s="63">
        <f t="shared" si="50"/>
        <v>5.930296457757821</v>
      </c>
      <c r="L197" s="63">
        <f t="shared" si="51"/>
        <v>119.72339573178265</v>
      </c>
      <c r="M197" s="99">
        <f t="shared" si="52"/>
        <v>2520.810959758814</v>
      </c>
      <c r="N197" s="81">
        <f t="shared" si="53"/>
        <v>1475564.18461814</v>
      </c>
      <c r="O197" s="82">
        <f t="shared" si="43"/>
        <v>-258003.58503910908</v>
      </c>
      <c r="P197" s="83">
        <f t="shared" si="54"/>
        <v>151900134.38777447</v>
      </c>
      <c r="Q197" s="64">
        <f t="shared" si="55"/>
        <v>14333.69148554903</v>
      </c>
      <c r="R197" s="65">
        <f t="shared" si="56"/>
        <v>119.72339573178265</v>
      </c>
      <c r="S197" s="81"/>
      <c r="T197" s="81"/>
      <c r="U197" s="81"/>
      <c r="V197" s="81"/>
      <c r="W197" s="77"/>
      <c r="X197" s="77"/>
      <c r="Y197" s="77"/>
      <c r="Z197" s="77"/>
      <c r="AA197" s="77"/>
      <c r="AB197" s="77"/>
      <c r="AC197" s="92"/>
      <c r="AD197" s="92"/>
      <c r="AE197" s="92"/>
      <c r="AF197" s="92"/>
      <c r="AG197" s="92"/>
      <c r="AH197" s="92"/>
      <c r="AJ197" s="20">
        <f t="shared" si="41"/>
        <v>119.72339573178265</v>
      </c>
      <c r="AK197" s="89">
        <f t="shared" si="42"/>
        <v>12324.777255097735</v>
      </c>
      <c r="AL197" s="99">
        <f aca="true" t="shared" si="58" ref="AL197:AL270">B197</f>
        <v>129</v>
      </c>
      <c r="AM197" s="20">
        <f aca="true" t="shared" si="59" ref="AM197:AM260">C197*I197*0.05</f>
        <v>80323.66875549238</v>
      </c>
      <c r="AN197" s="20">
        <f aca="true" t="shared" si="60" ref="AN197:AN260">I197*50</f>
        <v>6302.027399397036</v>
      </c>
    </row>
    <row r="198" spans="1:40" ht="13.5" customHeight="1">
      <c r="A198" s="97">
        <v>198</v>
      </c>
      <c r="B198" s="99">
        <v>130</v>
      </c>
      <c r="C198" s="127">
        <f aca="true" t="shared" si="61" ref="C198:C324">$B$64*SIN($C$64*(B198+$D$64)/180*PI())</f>
        <v>12563.615062414565</v>
      </c>
      <c r="D198" s="127">
        <f t="shared" si="44"/>
        <v>-398.67781463320495</v>
      </c>
      <c r="E198" s="127">
        <f t="shared" si="45"/>
        <v>-36.836341190691684</v>
      </c>
      <c r="F198" s="127">
        <f t="shared" si="46"/>
        <v>12128.100906590667</v>
      </c>
      <c r="G198" s="99">
        <f t="shared" si="47"/>
        <v>2366.236535262982</v>
      </c>
      <c r="H198" s="99">
        <f t="shared" si="57"/>
        <v>130</v>
      </c>
      <c r="I198" s="63">
        <f t="shared" si="48"/>
        <v>125.71220220006785</v>
      </c>
      <c r="J198" s="63">
        <f t="shared" si="49"/>
        <v>-12.817127641115773</v>
      </c>
      <c r="K198" s="63">
        <f t="shared" si="50"/>
        <v>5.416752204197017</v>
      </c>
      <c r="L198" s="63">
        <f t="shared" si="51"/>
        <v>118.3118267631491</v>
      </c>
      <c r="M198" s="99">
        <f t="shared" si="52"/>
        <v>2514.244044001357</v>
      </c>
      <c r="N198" s="81">
        <f t="shared" si="53"/>
        <v>1434897.7734265465</v>
      </c>
      <c r="O198" s="82">
        <f t="shared" si="43"/>
        <v>-258842.62051966222</v>
      </c>
      <c r="P198" s="83">
        <f t="shared" si="54"/>
        <v>147090831.60044536</v>
      </c>
      <c r="Q198" s="64">
        <f t="shared" si="55"/>
        <v>13997.688352033403</v>
      </c>
      <c r="R198" s="65">
        <f t="shared" si="56"/>
        <v>118.3118267631491</v>
      </c>
      <c r="S198" s="81">
        <f>N198</f>
        <v>1434897.7734265465</v>
      </c>
      <c r="T198" s="81"/>
      <c r="U198" s="81"/>
      <c r="V198" s="81"/>
      <c r="W198" s="82">
        <f>O198</f>
        <v>-258842.62051966222</v>
      </c>
      <c r="X198" s="82"/>
      <c r="Y198" s="82"/>
      <c r="Z198" s="82"/>
      <c r="AA198" s="83">
        <f>P198</f>
        <v>147090831.60044536</v>
      </c>
      <c r="AB198" s="83"/>
      <c r="AC198" s="102"/>
      <c r="AD198" s="102"/>
      <c r="AE198" s="104">
        <f>Q198</f>
        <v>13997.688352033403</v>
      </c>
      <c r="AF198" s="104"/>
      <c r="AG198" s="104"/>
      <c r="AH198" s="104"/>
      <c r="AI198" s="56" t="s">
        <v>58</v>
      </c>
      <c r="AJ198" s="20">
        <f t="shared" si="41"/>
        <v>118.3118267631491</v>
      </c>
      <c r="AK198" s="89">
        <f t="shared" si="42"/>
        <v>12128.100906590667</v>
      </c>
      <c r="AL198" s="99">
        <f t="shared" si="58"/>
        <v>130</v>
      </c>
      <c r="AM198" s="20">
        <f t="shared" si="59"/>
        <v>78969.9858545039</v>
      </c>
      <c r="AN198" s="20">
        <f t="shared" si="60"/>
        <v>6285.610110003392</v>
      </c>
    </row>
    <row r="199" spans="1:40" ht="13.5" customHeight="1">
      <c r="A199" s="97">
        <v>199</v>
      </c>
      <c r="B199" s="99">
        <v>131</v>
      </c>
      <c r="C199" s="127">
        <f t="shared" si="18"/>
        <v>12377.716116873806</v>
      </c>
      <c r="D199" s="127">
        <f t="shared" si="44"/>
        <v>-384.5138292334733</v>
      </c>
      <c r="E199" s="127">
        <f t="shared" si="45"/>
        <v>-62.021404510955165</v>
      </c>
      <c r="F199" s="127">
        <f t="shared" si="46"/>
        <v>11931.180883129377</v>
      </c>
      <c r="G199" s="99">
        <f t="shared" si="47"/>
        <v>2337.575188428258</v>
      </c>
      <c r="H199" s="99">
        <f t="shared" si="57"/>
        <v>131</v>
      </c>
      <c r="I199" s="63">
        <f t="shared" si="5"/>
        <v>125.34556325760342</v>
      </c>
      <c r="J199" s="63">
        <f t="shared" si="49"/>
        <v>-13.289260487773495</v>
      </c>
      <c r="K199" s="63">
        <f t="shared" si="50"/>
        <v>4.822456651582975</v>
      </c>
      <c r="L199" s="63">
        <f t="shared" si="51"/>
        <v>116.8787594214129</v>
      </c>
      <c r="M199" s="99">
        <f t="shared" si="52"/>
        <v>2506.911265152068</v>
      </c>
      <c r="N199" s="81">
        <f t="shared" si="53"/>
        <v>1394501.620052639</v>
      </c>
      <c r="O199" s="82">
        <f t="shared" si="43"/>
        <v>-259708.97737713435</v>
      </c>
      <c r="P199" s="83">
        <f t="shared" si="54"/>
        <v>142353077.2659519</v>
      </c>
      <c r="Q199" s="64">
        <f t="shared" si="55"/>
        <v>13660.644403888513</v>
      </c>
      <c r="R199" s="65">
        <f t="shared" si="56"/>
        <v>116.8787594214129</v>
      </c>
      <c r="S199" s="81"/>
      <c r="T199" s="81"/>
      <c r="U199" s="81"/>
      <c r="V199" s="81"/>
      <c r="W199" s="77"/>
      <c r="X199" s="77"/>
      <c r="Y199" s="77"/>
      <c r="Z199" s="77"/>
      <c r="AA199" s="77"/>
      <c r="AB199" s="77"/>
      <c r="AC199" s="92"/>
      <c r="AD199" s="92"/>
      <c r="AE199" s="92"/>
      <c r="AF199" s="92"/>
      <c r="AG199" s="92"/>
      <c r="AH199" s="92"/>
      <c r="AJ199" s="20">
        <f aca="true" t="shared" si="62" ref="AJ199:AJ262">ABS(L199)</f>
        <v>116.8787594214129</v>
      </c>
      <c r="AK199" s="89">
        <f aca="true" t="shared" si="63" ref="AK199:AK262">ABS(F199)</f>
        <v>11931.180883129377</v>
      </c>
      <c r="AL199" s="99">
        <f t="shared" si="58"/>
        <v>131</v>
      </c>
      <c r="AM199" s="20">
        <f t="shared" si="59"/>
        <v>77574.58992561315</v>
      </c>
      <c r="AN199" s="20">
        <f t="shared" si="60"/>
        <v>6267.27816288017</v>
      </c>
    </row>
    <row r="200" spans="1:40" ht="13.5" customHeight="1">
      <c r="A200" s="97">
        <v>200</v>
      </c>
      <c r="B200" s="99">
        <v>132</v>
      </c>
      <c r="C200" s="127">
        <f t="shared" si="61"/>
        <v>12188.046799098218</v>
      </c>
      <c r="D200" s="127">
        <f t="shared" si="44"/>
        <v>-367.4234614174769</v>
      </c>
      <c r="E200" s="127">
        <f t="shared" si="45"/>
        <v>-86.28187154278557</v>
      </c>
      <c r="F200" s="127">
        <f t="shared" si="46"/>
        <v>11734.341466137956</v>
      </c>
      <c r="G200" s="99">
        <f t="shared" si="47"/>
        <v>2308.7351636450226</v>
      </c>
      <c r="H200" s="99">
        <f t="shared" si="57"/>
        <v>132</v>
      </c>
      <c r="I200" s="63">
        <f t="shared" si="48"/>
        <v>124.94074284232097</v>
      </c>
      <c r="J200" s="63">
        <f t="shared" si="49"/>
        <v>-13.660254037844386</v>
      </c>
      <c r="K200" s="63">
        <f t="shared" si="50"/>
        <v>4.156269377774538</v>
      </c>
      <c r="L200" s="63">
        <f t="shared" si="51"/>
        <v>115.43675818225113</v>
      </c>
      <c r="M200" s="99">
        <f t="shared" si="52"/>
        <v>2498.8148568464194</v>
      </c>
      <c r="N200" s="81">
        <f t="shared" si="53"/>
        <v>1354574.3382545293</v>
      </c>
      <c r="O200" s="82">
        <f t="shared" si="43"/>
        <v>-260803.48641696028</v>
      </c>
      <c r="P200" s="83">
        <f t="shared" si="54"/>
        <v>137694769.64392465</v>
      </c>
      <c r="Q200" s="64">
        <f t="shared" si="55"/>
        <v>13325.645139627522</v>
      </c>
      <c r="R200" s="65">
        <f t="shared" si="56"/>
        <v>115.43675818225113</v>
      </c>
      <c r="S200" s="81"/>
      <c r="T200" s="81"/>
      <c r="U200" s="81"/>
      <c r="V200" s="81"/>
      <c r="W200" s="77"/>
      <c r="X200" s="77"/>
      <c r="Y200" s="77"/>
      <c r="Z200" s="77"/>
      <c r="AA200" s="77"/>
      <c r="AB200" s="77"/>
      <c r="AC200" s="92"/>
      <c r="AD200" s="92"/>
      <c r="AE200" s="92"/>
      <c r="AF200" s="92"/>
      <c r="AG200" s="92"/>
      <c r="AH200" s="92"/>
      <c r="AJ200" s="20">
        <f t="shared" si="62"/>
        <v>115.43675818225113</v>
      </c>
      <c r="AK200" s="89">
        <f t="shared" si="63"/>
        <v>11734.341466137956</v>
      </c>
      <c r="AL200" s="99">
        <f t="shared" si="58"/>
        <v>132</v>
      </c>
      <c r="AM200" s="20">
        <f t="shared" si="59"/>
        <v>76139.18104381519</v>
      </c>
      <c r="AN200" s="20">
        <f t="shared" si="60"/>
        <v>6247.037142116049</v>
      </c>
    </row>
    <row r="201" spans="1:40" ht="13.5" customHeight="1">
      <c r="A201" s="97">
        <v>201</v>
      </c>
      <c r="B201" s="99">
        <v>133</v>
      </c>
      <c r="C201" s="127">
        <f t="shared" si="18"/>
        <v>11994.66488419936</v>
      </c>
      <c r="D201" s="127">
        <f t="shared" si="44"/>
        <v>-347.5367792037414</v>
      </c>
      <c r="E201" s="127">
        <f t="shared" si="45"/>
        <v>-109.25607460144954</v>
      </c>
      <c r="F201" s="127">
        <f t="shared" si="46"/>
        <v>11537.872030394168</v>
      </c>
      <c r="G201" s="99">
        <f t="shared" si="47"/>
        <v>2279.974023212937</v>
      </c>
      <c r="H201" s="99">
        <f t="shared" si="57"/>
        <v>133</v>
      </c>
      <c r="I201" s="63">
        <f t="shared" si="5"/>
        <v>124.49786426644062</v>
      </c>
      <c r="J201" s="63">
        <f t="shared" si="49"/>
        <v>-13.92728480640038</v>
      </c>
      <c r="K201" s="63">
        <f t="shared" si="50"/>
        <v>3.4281217006066056</v>
      </c>
      <c r="L201" s="63">
        <f t="shared" si="51"/>
        <v>113.99870116064685</v>
      </c>
      <c r="M201" s="99">
        <f t="shared" si="52"/>
        <v>2489.9572853288123</v>
      </c>
      <c r="N201" s="81">
        <f t="shared" si="53"/>
        <v>1315302.4256226905</v>
      </c>
      <c r="O201" s="82">
        <f t="shared" si="43"/>
        <v>-262303.1225000381</v>
      </c>
      <c r="P201" s="83">
        <f t="shared" si="54"/>
        <v>133122490.98975204</v>
      </c>
      <c r="Q201" s="64">
        <f t="shared" si="55"/>
        <v>12995.703866314465</v>
      </c>
      <c r="R201" s="65">
        <f t="shared" si="56"/>
        <v>113.99870116064685</v>
      </c>
      <c r="S201" s="81"/>
      <c r="T201" s="81"/>
      <c r="U201" s="81"/>
      <c r="V201" s="81"/>
      <c r="W201" s="77"/>
      <c r="X201" s="77"/>
      <c r="Y201" s="77"/>
      <c r="Z201" s="77"/>
      <c r="AA201" s="77"/>
      <c r="AB201" s="77"/>
      <c r="AC201" s="92"/>
      <c r="AD201" s="92"/>
      <c r="AE201" s="92"/>
      <c r="AF201" s="92"/>
      <c r="AG201" s="92"/>
      <c r="AH201" s="92"/>
      <c r="AJ201" s="20">
        <f t="shared" si="62"/>
        <v>113.99870116064685</v>
      </c>
      <c r="AK201" s="89">
        <f t="shared" si="63"/>
        <v>11537.872030394168</v>
      </c>
      <c r="AL201" s="99">
        <f t="shared" si="58"/>
        <v>133</v>
      </c>
      <c r="AM201" s="20">
        <f t="shared" si="59"/>
        <v>74665.50803372468</v>
      </c>
      <c r="AN201" s="20">
        <f t="shared" si="60"/>
        <v>6224.8932133220305</v>
      </c>
    </row>
    <row r="202" spans="1:40" ht="13.5" customHeight="1">
      <c r="A202" s="97">
        <v>202</v>
      </c>
      <c r="B202" s="99">
        <v>134</v>
      </c>
      <c r="C202" s="127">
        <f t="shared" si="61"/>
        <v>11797.629278181847</v>
      </c>
      <c r="D202" s="127">
        <f t="shared" si="44"/>
        <v>-325.00513225182095</v>
      </c>
      <c r="E202" s="127">
        <f t="shared" si="45"/>
        <v>-130.6015212354263</v>
      </c>
      <c r="F202" s="127">
        <f t="shared" si="46"/>
        <v>11342.022624694599</v>
      </c>
      <c r="G202" s="99">
        <f t="shared" si="47"/>
        <v>2251.552210636549</v>
      </c>
      <c r="H202" s="99">
        <f t="shared" si="57"/>
        <v>134</v>
      </c>
      <c r="I202" s="63">
        <f t="shared" si="48"/>
        <v>124.01706243506679</v>
      </c>
      <c r="J202" s="63">
        <f t="shared" si="49"/>
        <v>-14.088320528055174</v>
      </c>
      <c r="K202" s="63">
        <f t="shared" si="50"/>
        <v>2.6488686248158317</v>
      </c>
      <c r="L202" s="63">
        <f t="shared" si="51"/>
        <v>112.57761053182745</v>
      </c>
      <c r="M202" s="99">
        <f t="shared" si="52"/>
        <v>2480.3412487013356</v>
      </c>
      <c r="N202" s="81">
        <f t="shared" si="53"/>
        <v>1276857.8056860438</v>
      </c>
      <c r="O202" s="82">
        <f t="shared" si="43"/>
        <v>-264359.67389858176</v>
      </c>
      <c r="P202" s="83">
        <f t="shared" si="54"/>
        <v>128641477.21908414</v>
      </c>
      <c r="Q202" s="64">
        <f t="shared" si="55"/>
        <v>12673.718393055826</v>
      </c>
      <c r="R202" s="65">
        <f t="shared" si="56"/>
        <v>112.57761053182745</v>
      </c>
      <c r="S202" s="81"/>
      <c r="T202" s="81"/>
      <c r="U202" s="81"/>
      <c r="V202" s="81"/>
      <c r="W202" s="77"/>
      <c r="X202" s="77"/>
      <c r="Y202" s="77"/>
      <c r="Z202" s="77"/>
      <c r="AA202" s="77"/>
      <c r="AB202" s="77"/>
      <c r="AC202" s="92"/>
      <c r="AD202" s="92"/>
      <c r="AE202" s="92"/>
      <c r="AF202" s="92"/>
      <c r="AG202" s="92"/>
      <c r="AH202" s="92"/>
      <c r="AJ202" s="20">
        <f t="shared" si="62"/>
        <v>112.57761053182745</v>
      </c>
      <c r="AK202" s="89">
        <f t="shared" si="63"/>
        <v>11342.022624694599</v>
      </c>
      <c r="AL202" s="99">
        <f t="shared" si="58"/>
        <v>134</v>
      </c>
      <c r="AM202" s="20">
        <f t="shared" si="59"/>
        <v>73155.3663389025</v>
      </c>
      <c r="AN202" s="20">
        <f t="shared" si="60"/>
        <v>6200.853121753339</v>
      </c>
    </row>
    <row r="203" spans="1:40" ht="13.5" customHeight="1">
      <c r="A203" s="97">
        <v>203</v>
      </c>
      <c r="B203" s="99">
        <v>135</v>
      </c>
      <c r="C203" s="127">
        <f t="shared" si="18"/>
        <v>11597.000000000002</v>
      </c>
      <c r="D203" s="127">
        <f t="shared" si="44"/>
        <v>-300.0000000000004</v>
      </c>
      <c r="E203" s="127">
        <f t="shared" si="45"/>
        <v>-150.00000000000003</v>
      </c>
      <c r="F203" s="127">
        <f t="shared" si="46"/>
        <v>11147.000000000002</v>
      </c>
      <c r="G203" s="99">
        <f t="shared" si="47"/>
        <v>2223.7295040057247</v>
      </c>
      <c r="H203" s="99">
        <f t="shared" si="57"/>
        <v>135</v>
      </c>
      <c r="I203" s="63">
        <f t="shared" si="5"/>
        <v>123.49848380509499</v>
      </c>
      <c r="J203" s="63">
        <f t="shared" si="49"/>
        <v>-14.142135623730951</v>
      </c>
      <c r="K203" s="63">
        <f t="shared" si="50"/>
        <v>1.8301270189221954</v>
      </c>
      <c r="L203" s="63">
        <f t="shared" si="51"/>
        <v>111.18647520028624</v>
      </c>
      <c r="M203" s="99">
        <f t="shared" si="52"/>
        <v>2469.9696761019</v>
      </c>
      <c r="N203" s="81">
        <f t="shared" si="53"/>
        <v>1239395.6390575909</v>
      </c>
      <c r="O203" s="82">
        <f t="shared" si="43"/>
        <v>-267098.8773114407</v>
      </c>
      <c r="P203" s="83">
        <f t="shared" si="54"/>
        <v>124255609.00000004</v>
      </c>
      <c r="Q203" s="64">
        <f t="shared" si="55"/>
        <v>12362.432267463866</v>
      </c>
      <c r="R203" s="65">
        <f t="shared" si="56"/>
        <v>111.18647520028624</v>
      </c>
      <c r="S203" s="81"/>
      <c r="T203" s="81"/>
      <c r="U203" s="81"/>
      <c r="V203" s="81"/>
      <c r="W203" s="77"/>
      <c r="X203" s="77"/>
      <c r="Y203" s="77"/>
      <c r="Z203" s="77"/>
      <c r="AA203" s="77"/>
      <c r="AB203" s="77"/>
      <c r="AC203" s="92"/>
      <c r="AD203" s="92"/>
      <c r="AE203" s="92"/>
      <c r="AF203" s="92"/>
      <c r="AG203" s="92"/>
      <c r="AH203" s="92"/>
      <c r="AJ203" s="20">
        <f t="shared" si="62"/>
        <v>111.18647520028624</v>
      </c>
      <c r="AK203" s="89">
        <f t="shared" si="63"/>
        <v>11147.000000000002</v>
      </c>
      <c r="AL203" s="99">
        <f t="shared" si="58"/>
        <v>135</v>
      </c>
      <c r="AM203" s="20">
        <f t="shared" si="59"/>
        <v>71610.59583438435</v>
      </c>
      <c r="AN203" s="20">
        <f t="shared" si="60"/>
        <v>6174.924190254749</v>
      </c>
    </row>
    <row r="204" spans="1:40" ht="13.5" customHeight="1">
      <c r="A204" s="97">
        <v>204</v>
      </c>
      <c r="B204" s="99">
        <v>136</v>
      </c>
      <c r="C204" s="127">
        <f t="shared" si="61"/>
        <v>11392.838163275495</v>
      </c>
      <c r="D204" s="127">
        <f t="shared" si="44"/>
        <v>-272.7116866032267</v>
      </c>
      <c r="E204" s="127">
        <f t="shared" si="45"/>
        <v>-167.1623242569704</v>
      </c>
      <c r="F204" s="127">
        <f t="shared" si="46"/>
        <v>10952.964152415298</v>
      </c>
      <c r="G204" s="99">
        <f t="shared" si="47"/>
        <v>2196.7613649404107</v>
      </c>
      <c r="H204" s="99">
        <f t="shared" si="57"/>
        <v>136</v>
      </c>
      <c r="I204" s="63">
        <f t="shared" si="48"/>
        <v>122.94228634059948</v>
      </c>
      <c r="J204" s="63">
        <f t="shared" si="49"/>
        <v>-14.088320528055174</v>
      </c>
      <c r="K204" s="63">
        <f t="shared" si="50"/>
        <v>0.9841024344762285</v>
      </c>
      <c r="L204" s="63">
        <f t="shared" si="51"/>
        <v>109.83806824702053</v>
      </c>
      <c r="M204" s="99">
        <f t="shared" si="52"/>
        <v>2458.8457268119896</v>
      </c>
      <c r="N204" s="81">
        <f t="shared" si="53"/>
        <v>1203052.424080161</v>
      </c>
      <c r="O204" s="82">
        <f t="shared" si="43"/>
        <v>-270619.9821691124</v>
      </c>
      <c r="P204" s="83">
        <f t="shared" si="54"/>
        <v>119967423.72409455</v>
      </c>
      <c r="Q204" s="64">
        <f t="shared" si="55"/>
        <v>12064.40123623714</v>
      </c>
      <c r="R204" s="65">
        <f t="shared" si="56"/>
        <v>109.83806824702053</v>
      </c>
      <c r="S204" s="81"/>
      <c r="T204" s="81"/>
      <c r="U204" s="81"/>
      <c r="V204" s="81"/>
      <c r="W204" s="77"/>
      <c r="X204" s="77"/>
      <c r="Y204" s="187"/>
      <c r="Z204" s="77"/>
      <c r="AA204" s="77"/>
      <c r="AB204" s="77"/>
      <c r="AC204" s="92"/>
      <c r="AD204" s="92"/>
      <c r="AE204" s="92"/>
      <c r="AF204" s="92"/>
      <c r="AG204" s="92"/>
      <c r="AH204" s="92"/>
      <c r="AJ204" s="20">
        <f t="shared" si="62"/>
        <v>109.83806824702053</v>
      </c>
      <c r="AK204" s="89">
        <f t="shared" si="63"/>
        <v>10952.964152415298</v>
      </c>
      <c r="AL204" s="99">
        <f t="shared" si="58"/>
        <v>136</v>
      </c>
      <c r="AM204" s="20">
        <f t="shared" si="59"/>
        <v>70033.07858507628</v>
      </c>
      <c r="AN204" s="20">
        <f t="shared" si="60"/>
        <v>6147.114317029974</v>
      </c>
    </row>
    <row r="205" spans="1:40" ht="13.5" customHeight="1">
      <c r="A205" s="97">
        <v>205</v>
      </c>
      <c r="B205" s="99">
        <v>137</v>
      </c>
      <c r="C205" s="127">
        <f t="shared" si="18"/>
        <v>11185.205957681552</v>
      </c>
      <c r="D205" s="127">
        <f t="shared" si="44"/>
        <v>-243.34787260358388</v>
      </c>
      <c r="E205" s="127">
        <f t="shared" si="45"/>
        <v>-181.83264328134956</v>
      </c>
      <c r="F205" s="127">
        <f t="shared" si="46"/>
        <v>10760.025441796617</v>
      </c>
      <c r="G205" s="99">
        <f t="shared" si="47"/>
        <v>2170.8952361542774</v>
      </c>
      <c r="H205" s="99">
        <f t="shared" si="57"/>
        <v>137</v>
      </c>
      <c r="I205" s="63">
        <f t="shared" si="5"/>
        <v>122.34863946471596</v>
      </c>
      <c r="J205" s="63">
        <f t="shared" si="49"/>
        <v>-13.92728480640038</v>
      </c>
      <c r="K205" s="63">
        <f t="shared" si="50"/>
        <v>0.12340714939829105</v>
      </c>
      <c r="L205" s="63">
        <f t="shared" si="51"/>
        <v>108.54476180771387</v>
      </c>
      <c r="M205" s="99">
        <f t="shared" si="52"/>
        <v>2446.972789294319</v>
      </c>
      <c r="N205" s="81">
        <f t="shared" si="53"/>
        <v>1167944.398624755</v>
      </c>
      <c r="O205" s="82">
        <f t="shared" si="43"/>
        <v>-274995.7013642905</v>
      </c>
      <c r="P205" s="83">
        <f t="shared" si="54"/>
        <v>115778147.50811048</v>
      </c>
      <c r="Q205" s="64">
        <f t="shared" si="55"/>
        <v>11781.96531589334</v>
      </c>
      <c r="R205" s="65">
        <f t="shared" si="56"/>
        <v>108.54476180771387</v>
      </c>
      <c r="S205" s="81"/>
      <c r="T205" s="81"/>
      <c r="U205" s="81"/>
      <c r="V205" s="81"/>
      <c r="W205" s="77"/>
      <c r="X205" s="77"/>
      <c r="Y205" s="77"/>
      <c r="Z205" s="77"/>
      <c r="AA205" s="77"/>
      <c r="AB205" s="77"/>
      <c r="AC205" s="92"/>
      <c r="AD205" s="92"/>
      <c r="AE205" s="92"/>
      <c r="AF205" s="92"/>
      <c r="AG205" s="92"/>
      <c r="AH205" s="92"/>
      <c r="AJ205" s="20">
        <f t="shared" si="62"/>
        <v>108.54476180771387</v>
      </c>
      <c r="AK205" s="89">
        <f t="shared" si="63"/>
        <v>10760.025441796617</v>
      </c>
      <c r="AL205" s="99">
        <f t="shared" si="58"/>
        <v>137</v>
      </c>
      <c r="AM205" s="20">
        <f t="shared" si="59"/>
        <v>68424.73655274865</v>
      </c>
      <c r="AN205" s="20">
        <f t="shared" si="60"/>
        <v>6117.431973235798</v>
      </c>
    </row>
    <row r="206" spans="1:40" ht="13.5" customHeight="1">
      <c r="A206" s="97">
        <v>206</v>
      </c>
      <c r="B206" s="99">
        <v>138</v>
      </c>
      <c r="C206" s="127">
        <f t="shared" si="61"/>
        <v>10974.16662999937</v>
      </c>
      <c r="D206" s="127">
        <f t="shared" si="44"/>
        <v>-212.1320343559642</v>
      </c>
      <c r="E206" s="127">
        <f t="shared" si="45"/>
        <v>-193.7922564063752</v>
      </c>
      <c r="F206" s="127">
        <f t="shared" si="46"/>
        <v>10568.242339237031</v>
      </c>
      <c r="G206" s="99">
        <f t="shared" si="47"/>
        <v>2146.366842363072</v>
      </c>
      <c r="H206" s="99">
        <f t="shared" si="57"/>
        <v>138</v>
      </c>
      <c r="I206" s="63">
        <f t="shared" si="48"/>
        <v>121.71772400803361</v>
      </c>
      <c r="J206" s="63">
        <f t="shared" si="49"/>
        <v>-13.660254037844389</v>
      </c>
      <c r="K206" s="63">
        <f t="shared" si="50"/>
        <v>-0.739127852035642</v>
      </c>
      <c r="L206" s="63">
        <f t="shared" si="51"/>
        <v>107.3183421181536</v>
      </c>
      <c r="M206" s="99">
        <f t="shared" si="52"/>
        <v>2434.354480160672</v>
      </c>
      <c r="N206" s="81">
        <f t="shared" si="53"/>
        <v>1134166.2469497956</v>
      </c>
      <c r="O206" s="82">
        <f t="shared" si="43"/>
        <v>-280272.50188349193</v>
      </c>
      <c r="P206" s="83">
        <f t="shared" si="54"/>
        <v>111687746.1408422</v>
      </c>
      <c r="Q206" s="64">
        <f t="shared" si="55"/>
        <v>11517.22655498906</v>
      </c>
      <c r="R206" s="65">
        <f t="shared" si="56"/>
        <v>107.3183421181536</v>
      </c>
      <c r="S206" s="81"/>
      <c r="T206" s="81"/>
      <c r="U206" s="93"/>
      <c r="V206" s="81"/>
      <c r="W206" s="77"/>
      <c r="X206" s="77"/>
      <c r="Y206" s="77"/>
      <c r="Z206" s="77"/>
      <c r="AA206" s="77"/>
      <c r="AB206" s="77"/>
      <c r="AC206" s="92"/>
      <c r="AD206" s="92"/>
      <c r="AE206" s="92"/>
      <c r="AF206" s="92"/>
      <c r="AG206" s="92"/>
      <c r="AH206" s="92"/>
      <c r="AJ206" s="20">
        <f t="shared" si="62"/>
        <v>107.3183421181536</v>
      </c>
      <c r="AK206" s="89">
        <f t="shared" si="63"/>
        <v>10568.242339237031</v>
      </c>
      <c r="AL206" s="99">
        <f t="shared" si="58"/>
        <v>138</v>
      </c>
      <c r="AM206" s="20">
        <f t="shared" si="59"/>
        <v>66787.5292544218</v>
      </c>
      <c r="AN206" s="20">
        <f t="shared" si="60"/>
        <v>6085.886200401681</v>
      </c>
    </row>
    <row r="207" spans="1:40" ht="13.5" customHeight="1">
      <c r="A207" s="97">
        <v>207</v>
      </c>
      <c r="B207" s="99">
        <v>139</v>
      </c>
      <c r="C207" s="127">
        <f t="shared" si="18"/>
        <v>10759.78446485256</v>
      </c>
      <c r="D207" s="127">
        <f t="shared" si="44"/>
        <v>-179.3017432380719</v>
      </c>
      <c r="E207" s="127">
        <f t="shared" si="45"/>
        <v>-202.86287334672278</v>
      </c>
      <c r="F207" s="127">
        <f t="shared" si="46"/>
        <v>10377.619848267766</v>
      </c>
      <c r="G207" s="99">
        <f t="shared" si="47"/>
        <v>2123.3965501224548</v>
      </c>
      <c r="H207" s="99">
        <f t="shared" si="57"/>
        <v>139</v>
      </c>
      <c r="I207" s="63">
        <f t="shared" si="5"/>
        <v>121.04973215351234</v>
      </c>
      <c r="J207" s="63">
        <f t="shared" si="49"/>
        <v>-13.289260487773499</v>
      </c>
      <c r="K207" s="63">
        <f t="shared" si="50"/>
        <v>-1.5906441596160892</v>
      </c>
      <c r="L207" s="63">
        <f t="shared" si="51"/>
        <v>106.16982750612274</v>
      </c>
      <c r="M207" s="99">
        <f t="shared" si="52"/>
        <v>2420.9946430702466</v>
      </c>
      <c r="N207" s="81">
        <f t="shared" si="53"/>
        <v>1101790.1092147045</v>
      </c>
      <c r="O207" s="82">
        <f t="shared" si="43"/>
        <v>-286471.1879114771</v>
      </c>
      <c r="P207" s="83">
        <f t="shared" si="54"/>
        <v>107694993.7151611</v>
      </c>
      <c r="Q207" s="64">
        <f t="shared" si="55"/>
        <v>11272.032272679857</v>
      </c>
      <c r="R207" s="65">
        <f t="shared" si="56"/>
        <v>106.16982750612274</v>
      </c>
      <c r="S207" s="81"/>
      <c r="T207" s="81"/>
      <c r="U207" s="81"/>
      <c r="V207" s="81"/>
      <c r="W207" s="77"/>
      <c r="X207" s="77"/>
      <c r="Y207" s="77"/>
      <c r="Z207" s="77"/>
      <c r="AA207" s="77"/>
      <c r="AB207" s="77"/>
      <c r="AC207" s="92"/>
      <c r="AD207" s="92"/>
      <c r="AE207" s="92"/>
      <c r="AF207" s="92"/>
      <c r="AG207" s="92"/>
      <c r="AH207" s="92"/>
      <c r="AJ207" s="20">
        <f t="shared" si="62"/>
        <v>106.16982750612274</v>
      </c>
      <c r="AK207" s="89">
        <f t="shared" si="63"/>
        <v>10377.619848267766</v>
      </c>
      <c r="AL207" s="99">
        <f t="shared" si="58"/>
        <v>139</v>
      </c>
      <c r="AM207" s="20">
        <f t="shared" si="59"/>
        <v>65123.45137499628</v>
      </c>
      <c r="AN207" s="20">
        <f t="shared" si="60"/>
        <v>6052.486607675617</v>
      </c>
    </row>
    <row r="208" spans="1:40" ht="13.5" customHeight="1">
      <c r="A208" s="97">
        <v>208</v>
      </c>
      <c r="B208" s="99">
        <v>140</v>
      </c>
      <c r="C208" s="127">
        <f t="shared" si="61"/>
        <v>10542.124765125383</v>
      </c>
      <c r="D208" s="127">
        <f t="shared" si="44"/>
        <v>-145.1068575887852</v>
      </c>
      <c r="E208" s="127">
        <f t="shared" si="45"/>
        <v>-208.90927209600574</v>
      </c>
      <c r="F208" s="127">
        <f t="shared" si="46"/>
        <v>10188.108635440592</v>
      </c>
      <c r="G208" s="99">
        <f t="shared" si="47"/>
        <v>2102.18584220693</v>
      </c>
      <c r="H208" s="99">
        <f t="shared" si="57"/>
        <v>140</v>
      </c>
      <c r="I208" s="63">
        <f t="shared" si="48"/>
        <v>120.34486737794201</v>
      </c>
      <c r="J208" s="63">
        <f t="shared" si="49"/>
        <v>-12.817127641115778</v>
      </c>
      <c r="K208" s="63">
        <f t="shared" si="50"/>
        <v>-2.418447626479746</v>
      </c>
      <c r="L208" s="63">
        <f t="shared" si="51"/>
        <v>105.10929211034649</v>
      </c>
      <c r="M208" s="99">
        <f t="shared" si="52"/>
        <v>2406.89734755884</v>
      </c>
      <c r="N208" s="81">
        <f t="shared" si="53"/>
        <v>1070864.8866144689</v>
      </c>
      <c r="O208" s="82">
        <f t="shared" si="43"/>
        <v>-293587.73060596985</v>
      </c>
      <c r="P208" s="83">
        <f t="shared" si="54"/>
        <v>103797557.56753917</v>
      </c>
      <c r="Q208" s="64">
        <f t="shared" si="55"/>
        <v>11047.963287938146</v>
      </c>
      <c r="R208" s="65">
        <f t="shared" si="56"/>
        <v>105.10929211034649</v>
      </c>
      <c r="S208" s="81">
        <f>N208</f>
        <v>1070864.8866144689</v>
      </c>
      <c r="T208" s="81">
        <f>N208</f>
        <v>1070864.8866144689</v>
      </c>
      <c r="U208" s="81"/>
      <c r="V208" s="81"/>
      <c r="W208" s="82">
        <f>O208</f>
        <v>-293587.73060596985</v>
      </c>
      <c r="X208" s="82">
        <f>O208</f>
        <v>-293587.73060596985</v>
      </c>
      <c r="Y208" s="82"/>
      <c r="Z208" s="82"/>
      <c r="AA208" s="83">
        <f>P208</f>
        <v>103797557.56753917</v>
      </c>
      <c r="AB208" s="83">
        <f>P208</f>
        <v>103797557.56753917</v>
      </c>
      <c r="AC208" s="102"/>
      <c r="AD208" s="102"/>
      <c r="AE208" s="104">
        <f>Q208</f>
        <v>11047.963287938146</v>
      </c>
      <c r="AF208" s="104">
        <f>Q208</f>
        <v>11047.963287938146</v>
      </c>
      <c r="AG208" s="104"/>
      <c r="AH208" s="104"/>
      <c r="AI208" s="56" t="s">
        <v>59</v>
      </c>
      <c r="AJ208" s="20">
        <f t="shared" si="62"/>
        <v>105.10929211034649</v>
      </c>
      <c r="AK208" s="89">
        <f t="shared" si="63"/>
        <v>10188.108635440592</v>
      </c>
      <c r="AL208" s="99">
        <f t="shared" si="58"/>
        <v>140</v>
      </c>
      <c r="AM208" s="20">
        <f t="shared" si="59"/>
        <v>63434.53033703662</v>
      </c>
      <c r="AN208" s="20">
        <f t="shared" si="60"/>
        <v>6017.2433688971005</v>
      </c>
    </row>
    <row r="209" spans="1:40" ht="13.5" customHeight="1">
      <c r="A209" s="97">
        <v>209</v>
      </c>
      <c r="B209" s="99">
        <v>141</v>
      </c>
      <c r="C209" s="127">
        <f t="shared" si="18"/>
        <v>10321.253832070888</v>
      </c>
      <c r="D209" s="127">
        <f t="shared" si="44"/>
        <v>-109.80762113533169</v>
      </c>
      <c r="E209" s="127">
        <f t="shared" si="45"/>
        <v>-211.8413147754379</v>
      </c>
      <c r="F209" s="127">
        <f t="shared" si="46"/>
        <v>9999.60489616012</v>
      </c>
      <c r="G209" s="99">
        <f t="shared" si="47"/>
        <v>2082.9139613288903</v>
      </c>
      <c r="H209" s="99">
        <f t="shared" si="57"/>
        <v>141</v>
      </c>
      <c r="I209" s="63">
        <f t="shared" si="5"/>
        <v>119.60334438996145</v>
      </c>
      <c r="J209" s="63">
        <f t="shared" si="49"/>
        <v>-12.247448713915897</v>
      </c>
      <c r="K209" s="63">
        <f t="shared" si="50"/>
        <v>-3.210197609601021</v>
      </c>
      <c r="L209" s="63">
        <f t="shared" si="51"/>
        <v>104.14569806644452</v>
      </c>
      <c r="M209" s="99">
        <f t="shared" si="52"/>
        <v>2392.066887799229</v>
      </c>
      <c r="N209" s="81">
        <f t="shared" si="53"/>
        <v>1041415.8322992321</v>
      </c>
      <c r="O209" s="82">
        <f t="shared" si="43"/>
        <v>-301594.30253666535</v>
      </c>
      <c r="P209" s="83">
        <f t="shared" si="54"/>
        <v>99992098.07930942</v>
      </c>
      <c r="Q209" s="64">
        <f t="shared" si="55"/>
        <v>10846.326425747027</v>
      </c>
      <c r="R209" s="65">
        <f t="shared" si="56"/>
        <v>104.14569806644452</v>
      </c>
      <c r="S209" s="81"/>
      <c r="T209" s="81"/>
      <c r="U209" s="81"/>
      <c r="V209" s="81"/>
      <c r="W209" s="77"/>
      <c r="X209" s="77"/>
      <c r="Y209" s="77"/>
      <c r="Z209" s="77"/>
      <c r="AA209" s="77"/>
      <c r="AB209" s="77"/>
      <c r="AC209" s="92"/>
      <c r="AD209" s="92"/>
      <c r="AE209" s="92"/>
      <c r="AF209" s="92"/>
      <c r="AG209" s="92"/>
      <c r="AH209" s="92"/>
      <c r="AJ209" s="20">
        <f t="shared" si="62"/>
        <v>104.14569806644452</v>
      </c>
      <c r="AK209" s="89">
        <f t="shared" si="63"/>
        <v>9999.60489616012</v>
      </c>
      <c r="AL209" s="99">
        <f t="shared" si="58"/>
        <v>141</v>
      </c>
      <c r="AM209" s="20">
        <f t="shared" si="59"/>
        <v>61722.82383066919</v>
      </c>
      <c r="AN209" s="20">
        <f t="shared" si="60"/>
        <v>5980.167219498073</v>
      </c>
    </row>
    <row r="210" spans="1:40" ht="13.5" customHeight="1">
      <c r="A210" s="97">
        <v>210</v>
      </c>
      <c r="B210" s="99">
        <v>142</v>
      </c>
      <c r="C210" s="127">
        <f t="shared" si="61"/>
        <v>10097.23894511492</v>
      </c>
      <c r="D210" s="127">
        <f t="shared" si="44"/>
        <v>-73.67268238138384</v>
      </c>
      <c r="E210" s="127">
        <f t="shared" si="45"/>
        <v>-211.61529138199188</v>
      </c>
      <c r="F210" s="127">
        <f t="shared" si="46"/>
        <v>9811.950971351544</v>
      </c>
      <c r="G210" s="99">
        <f t="shared" si="47"/>
        <v>2065.734776350183</v>
      </c>
      <c r="H210" s="99">
        <f t="shared" si="57"/>
        <v>142</v>
      </c>
      <c r="I210" s="63">
        <f t="shared" si="48"/>
        <v>118.82538906465611</v>
      </c>
      <c r="J210" s="63">
        <f t="shared" si="49"/>
        <v>-11.58455930679138</v>
      </c>
      <c r="K210" s="63">
        <f t="shared" si="50"/>
        <v>-3.954090940355584</v>
      </c>
      <c r="L210" s="63">
        <f t="shared" si="51"/>
        <v>103.28673881750915</v>
      </c>
      <c r="M210" s="99">
        <f t="shared" si="52"/>
        <v>2376.507781293122</v>
      </c>
      <c r="N210" s="81">
        <f t="shared" si="53"/>
        <v>1013444.417268192</v>
      </c>
      <c r="O210" s="82">
        <f t="shared" si="43"/>
        <v>-310440.48028343054</v>
      </c>
      <c r="P210" s="83">
        <f t="shared" si="54"/>
        <v>96274381.8642065</v>
      </c>
      <c r="Q210" s="64">
        <f t="shared" si="55"/>
        <v>10668.15041555635</v>
      </c>
      <c r="R210" s="65">
        <f t="shared" si="56"/>
        <v>103.28673881750915</v>
      </c>
      <c r="S210" s="81"/>
      <c r="T210" s="81"/>
      <c r="U210" s="81"/>
      <c r="V210" s="81"/>
      <c r="W210" s="77"/>
      <c r="X210" s="77"/>
      <c r="Y210" s="77"/>
      <c r="Z210" s="77"/>
      <c r="AA210" s="77"/>
      <c r="AB210" s="77"/>
      <c r="AC210" s="92"/>
      <c r="AD210" s="92"/>
      <c r="AE210" s="92"/>
      <c r="AF210" s="92"/>
      <c r="AG210" s="92"/>
      <c r="AH210" s="92"/>
      <c r="AJ210" s="20">
        <f t="shared" si="62"/>
        <v>103.28673881750915</v>
      </c>
      <c r="AK210" s="89">
        <f t="shared" si="63"/>
        <v>9811.950971351544</v>
      </c>
      <c r="AL210" s="99">
        <f t="shared" si="58"/>
        <v>142</v>
      </c>
      <c r="AM210" s="20">
        <f t="shared" si="59"/>
        <v>59990.417306603915</v>
      </c>
      <c r="AN210" s="20">
        <f t="shared" si="60"/>
        <v>5941.269453232805</v>
      </c>
    </row>
    <row r="211" spans="1:40" ht="13.5" customHeight="1">
      <c r="A211" s="97">
        <v>211</v>
      </c>
      <c r="B211" s="99">
        <v>143</v>
      </c>
      <c r="C211" s="127">
        <f t="shared" si="18"/>
        <v>9870.148341362117</v>
      </c>
      <c r="D211" s="127">
        <f t="shared" si="44"/>
        <v>-36.97705002973178</v>
      </c>
      <c r="E211" s="127">
        <f t="shared" si="45"/>
        <v>-208.2345714038683</v>
      </c>
      <c r="F211" s="127">
        <f t="shared" si="46"/>
        <v>9624.936719928519</v>
      </c>
      <c r="G211" s="99">
        <f t="shared" si="47"/>
        <v>2050.7739216756354</v>
      </c>
      <c r="H211" s="99">
        <f t="shared" si="57"/>
        <v>143</v>
      </c>
      <c r="I211" s="63">
        <f t="shared" si="5"/>
        <v>118.01123837475427</v>
      </c>
      <c r="J211" s="63">
        <f t="shared" si="49"/>
        <v>-10.833504408394033</v>
      </c>
      <c r="K211" s="63">
        <f t="shared" si="50"/>
        <v>-4.6390378825784815</v>
      </c>
      <c r="L211" s="63">
        <f t="shared" si="51"/>
        <v>102.53869608378176</v>
      </c>
      <c r="M211" s="99">
        <f t="shared" si="52"/>
        <v>2360.2247674950854</v>
      </c>
      <c r="N211" s="81">
        <f t="shared" si="53"/>
        <v>986928.4611503817</v>
      </c>
      <c r="O211" s="82">
        <f t="shared" si="43"/>
        <v>-320054.585350154</v>
      </c>
      <c r="P211" s="83">
        <f t="shared" si="54"/>
        <v>92639406.86262836</v>
      </c>
      <c r="Q211" s="64">
        <f t="shared" si="55"/>
        <v>10514.18419456216</v>
      </c>
      <c r="R211" s="65">
        <f t="shared" si="56"/>
        <v>102.53869608378176</v>
      </c>
      <c r="S211" s="81"/>
      <c r="T211" s="81"/>
      <c r="U211" s="81"/>
      <c r="V211" s="81"/>
      <c r="W211" s="77"/>
      <c r="X211" s="77"/>
      <c r="Y211" s="77"/>
      <c r="Z211" s="77"/>
      <c r="AA211" s="77"/>
      <c r="AB211" s="77"/>
      <c r="AC211" s="92"/>
      <c r="AD211" s="92"/>
      <c r="AE211" s="92"/>
      <c r="AF211" s="92"/>
      <c r="AG211" s="92"/>
      <c r="AH211" s="92"/>
      <c r="AJ211" s="20">
        <f t="shared" si="62"/>
        <v>102.53869608378176</v>
      </c>
      <c r="AK211" s="89">
        <f t="shared" si="63"/>
        <v>9624.936719928519</v>
      </c>
      <c r="AL211" s="99">
        <f t="shared" si="58"/>
        <v>143</v>
      </c>
      <c r="AM211" s="20">
        <f t="shared" si="59"/>
        <v>58239.42143533353</v>
      </c>
      <c r="AN211" s="20">
        <f t="shared" si="60"/>
        <v>5900.561918737713</v>
      </c>
    </row>
    <row r="212" spans="1:40" ht="13.5" customHeight="1">
      <c r="A212" s="97">
        <v>212</v>
      </c>
      <c r="B212" s="99">
        <v>144</v>
      </c>
      <c r="C212" s="127">
        <f t="shared" si="61"/>
        <v>9640.051194810258</v>
      </c>
      <c r="D212" s="127">
        <f t="shared" si="44"/>
        <v>-2.0791458730226553E-13</v>
      </c>
      <c r="E212" s="127">
        <f t="shared" si="45"/>
        <v>-201.74955358918726</v>
      </c>
      <c r="F212" s="127">
        <f t="shared" si="46"/>
        <v>9438.30164122107</v>
      </c>
      <c r="G212" s="99">
        <f t="shared" si="47"/>
        <v>2038.1262572691073</v>
      </c>
      <c r="H212" s="99">
        <f t="shared" si="57"/>
        <v>144</v>
      </c>
      <c r="I212" s="63">
        <f t="shared" si="48"/>
        <v>117.16114031844296</v>
      </c>
      <c r="J212" s="63">
        <f t="shared" si="49"/>
        <v>-10.000000000000014</v>
      </c>
      <c r="K212" s="63">
        <f t="shared" si="50"/>
        <v>-5.254827454987574</v>
      </c>
      <c r="L212" s="63">
        <f t="shared" si="51"/>
        <v>101.90631286345537</v>
      </c>
      <c r="M212" s="99">
        <f t="shared" si="52"/>
        <v>2343.222806368859</v>
      </c>
      <c r="N212" s="81">
        <f t="shared" si="53"/>
        <v>961822.5199499388</v>
      </c>
      <c r="O212" s="82">
        <f t="shared" si="43"/>
        <v>-330345.14078603033</v>
      </c>
      <c r="P212" s="83">
        <f t="shared" si="54"/>
        <v>89081537.87067635</v>
      </c>
      <c r="Q212" s="64">
        <f t="shared" si="55"/>
        <v>10384.896601424449</v>
      </c>
      <c r="R212" s="65">
        <f t="shared" si="56"/>
        <v>101.90631286345537</v>
      </c>
      <c r="S212" s="81"/>
      <c r="T212" s="81"/>
      <c r="U212" s="81"/>
      <c r="V212" s="81"/>
      <c r="W212" s="77"/>
      <c r="X212" s="77"/>
      <c r="Y212" s="77"/>
      <c r="Z212" s="77"/>
      <c r="AA212" s="77"/>
      <c r="AB212" s="77"/>
      <c r="AC212" s="92"/>
      <c r="AD212" s="92"/>
      <c r="AE212" s="92"/>
      <c r="AF212" s="92"/>
      <c r="AG212" s="92"/>
      <c r="AH212" s="92"/>
      <c r="AJ212" s="20">
        <f t="shared" si="62"/>
        <v>101.90631286345537</v>
      </c>
      <c r="AK212" s="89">
        <f t="shared" si="63"/>
        <v>9438.30164122107</v>
      </c>
      <c r="AL212" s="99">
        <f t="shared" si="58"/>
        <v>144</v>
      </c>
      <c r="AM212" s="20">
        <f t="shared" si="59"/>
        <v>56471.96953560691</v>
      </c>
      <c r="AN212" s="20">
        <f t="shared" si="60"/>
        <v>5858.057015922148</v>
      </c>
    </row>
    <row r="213" spans="1:40" ht="13.5" customHeight="1">
      <c r="A213" s="97">
        <v>213</v>
      </c>
      <c r="B213" s="99">
        <v>145</v>
      </c>
      <c r="C213" s="127">
        <f t="shared" si="18"/>
        <v>9407.017595279183</v>
      </c>
      <c r="D213" s="127">
        <f t="shared" si="44"/>
        <v>36.977050029731366</v>
      </c>
      <c r="E213" s="127">
        <f t="shared" si="45"/>
        <v>-192.25691461673668</v>
      </c>
      <c r="F213" s="127">
        <f t="shared" si="46"/>
        <v>9251.737730692177</v>
      </c>
      <c r="G213" s="99">
        <f t="shared" si="47"/>
        <v>2027.8536927397724</v>
      </c>
      <c r="H213" s="99">
        <f t="shared" si="57"/>
        <v>145</v>
      </c>
      <c r="I213" s="63">
        <f t="shared" si="5"/>
        <v>116.2753538438252</v>
      </c>
      <c r="J213" s="63">
        <f t="shared" si="49"/>
        <v>-9.09038955344089</v>
      </c>
      <c r="K213" s="63">
        <f t="shared" si="50"/>
        <v>-5.792279653395692</v>
      </c>
      <c r="L213" s="63">
        <f t="shared" si="51"/>
        <v>101.39268463698862</v>
      </c>
      <c r="M213" s="99">
        <f t="shared" si="52"/>
        <v>2325.507076876504</v>
      </c>
      <c r="N213" s="81">
        <f t="shared" si="53"/>
        <v>938058.5260722006</v>
      </c>
      <c r="O213" s="82">
        <f t="shared" si="43"/>
        <v>-341202.4281213427</v>
      </c>
      <c r="P213" s="83">
        <f t="shared" si="54"/>
        <v>85594651.03751324</v>
      </c>
      <c r="Q213" s="64">
        <f t="shared" si="55"/>
        <v>10280.476497895828</v>
      </c>
      <c r="R213" s="65">
        <f t="shared" si="56"/>
        <v>101.39268463698862</v>
      </c>
      <c r="S213" s="81"/>
      <c r="T213" s="81"/>
      <c r="U213" s="81"/>
      <c r="V213" s="81"/>
      <c r="W213" s="77"/>
      <c r="X213" s="77"/>
      <c r="Y213" s="77"/>
      <c r="Z213" s="77"/>
      <c r="AA213" s="77"/>
      <c r="AB213" s="77"/>
      <c r="AC213" s="92"/>
      <c r="AD213" s="92"/>
      <c r="AE213" s="92"/>
      <c r="AF213" s="92"/>
      <c r="AG213" s="92"/>
      <c r="AH213" s="92"/>
      <c r="AJ213" s="20">
        <f t="shared" si="62"/>
        <v>101.39268463698862</v>
      </c>
      <c r="AK213" s="89">
        <f t="shared" si="63"/>
        <v>9251.737730692177</v>
      </c>
      <c r="AL213" s="99">
        <f t="shared" si="58"/>
        <v>145</v>
      </c>
      <c r="AM213" s="20">
        <f t="shared" si="59"/>
        <v>54690.21497530884</v>
      </c>
      <c r="AN213" s="20">
        <f t="shared" si="60"/>
        <v>5813.76769219126</v>
      </c>
    </row>
    <row r="214" spans="1:40" ht="13.5" customHeight="1">
      <c r="A214" s="97">
        <v>214</v>
      </c>
      <c r="B214" s="99">
        <v>146</v>
      </c>
      <c r="C214" s="127">
        <f t="shared" si="61"/>
        <v>9171.118527060771</v>
      </c>
      <c r="D214" s="127">
        <f t="shared" si="44"/>
        <v>73.67268238138342</v>
      </c>
      <c r="E214" s="127">
        <f t="shared" si="45"/>
        <v>-179.8981678693648</v>
      </c>
      <c r="F214" s="127">
        <f t="shared" si="46"/>
        <v>9064.89304157279</v>
      </c>
      <c r="G214" s="99">
        <f t="shared" si="47"/>
        <v>2019.9834142632062</v>
      </c>
      <c r="H214" s="99">
        <f t="shared" si="57"/>
        <v>146</v>
      </c>
      <c r="I214" s="63">
        <f t="shared" si="48"/>
        <v>115.35414877004196</v>
      </c>
      <c r="J214" s="63">
        <f t="shared" si="49"/>
        <v>-8.111595753452795</v>
      </c>
      <c r="K214" s="63">
        <f t="shared" si="50"/>
        <v>-6.24338230342886</v>
      </c>
      <c r="L214" s="63">
        <f t="shared" si="51"/>
        <v>100.99917071316031</v>
      </c>
      <c r="M214" s="99">
        <f t="shared" si="52"/>
        <v>2307.082975400839</v>
      </c>
      <c r="N214" s="81">
        <f t="shared" si="53"/>
        <v>915546.6798023492</v>
      </c>
      <c r="O214" s="82">
        <f t="shared" si="43"/>
        <v>-352500.1358550882</v>
      </c>
      <c r="P214" s="83">
        <f t="shared" si="54"/>
        <v>82172285.85515478</v>
      </c>
      <c r="Q214" s="64">
        <f t="shared" si="55"/>
        <v>10200.832484746099</v>
      </c>
      <c r="R214" s="65">
        <f t="shared" si="56"/>
        <v>100.99917071316031</v>
      </c>
      <c r="S214" s="81"/>
      <c r="T214" s="81"/>
      <c r="U214" s="81"/>
      <c r="V214" s="81"/>
      <c r="W214" s="77"/>
      <c r="X214" s="77"/>
      <c r="Y214" s="187"/>
      <c r="Z214" s="77"/>
      <c r="AA214" s="77"/>
      <c r="AB214" s="77"/>
      <c r="AC214" s="92"/>
      <c r="AD214" s="92"/>
      <c r="AE214" s="92"/>
      <c r="AF214" s="92"/>
      <c r="AG214" s="92"/>
      <c r="AH214" s="92"/>
      <c r="AJ214" s="20">
        <f t="shared" si="62"/>
        <v>100.99917071316031</v>
      </c>
      <c r="AK214" s="89">
        <f t="shared" si="63"/>
        <v>9064.89304157279</v>
      </c>
      <c r="AL214" s="99">
        <f t="shared" si="58"/>
        <v>146</v>
      </c>
      <c r="AM214" s="20">
        <f t="shared" si="59"/>
        <v>52896.32854791282</v>
      </c>
      <c r="AN214" s="20">
        <f t="shared" si="60"/>
        <v>5767.707438502098</v>
      </c>
    </row>
    <row r="215" spans="1:40" ht="13.5" customHeight="1">
      <c r="A215" s="97">
        <v>215</v>
      </c>
      <c r="B215" s="99">
        <v>147</v>
      </c>
      <c r="C215" s="127">
        <f t="shared" si="18"/>
        <v>8932.425847296394</v>
      </c>
      <c r="D215" s="127">
        <f t="shared" si="44"/>
        <v>109.80762113533129</v>
      </c>
      <c r="E215" s="127">
        <f t="shared" si="45"/>
        <v>-164.85755379538884</v>
      </c>
      <c r="F215" s="127">
        <f t="shared" si="46"/>
        <v>8877.375914636335</v>
      </c>
      <c r="G215" s="99">
        <f t="shared" si="47"/>
        <v>2014.5065477925025</v>
      </c>
      <c r="H215" s="99">
        <f t="shared" si="57"/>
        <v>147</v>
      </c>
      <c r="I215" s="63">
        <f t="shared" si="5"/>
        <v>114.3978057050826</v>
      </c>
      <c r="J215" s="63">
        <f t="shared" si="49"/>
        <v>-7.071067811865474</v>
      </c>
      <c r="K215" s="63">
        <f t="shared" si="50"/>
        <v>-6.601410503592003</v>
      </c>
      <c r="L215" s="63">
        <f t="shared" si="51"/>
        <v>100.72532738962512</v>
      </c>
      <c r="M215" s="99">
        <f t="shared" si="52"/>
        <v>2287.956114101652</v>
      </c>
      <c r="N215" s="81">
        <f t="shared" si="53"/>
        <v>894176.5953625176</v>
      </c>
      <c r="O215" s="82">
        <f t="shared" si="43"/>
        <v>-364097.0962749812</v>
      </c>
      <c r="P215" s="83">
        <f t="shared" si="54"/>
        <v>78807803.12976532</v>
      </c>
      <c r="Q215" s="64">
        <f t="shared" si="55"/>
        <v>10145.591577747166</v>
      </c>
      <c r="R215" s="65">
        <f t="shared" si="56"/>
        <v>100.72532738962512</v>
      </c>
      <c r="S215" s="81"/>
      <c r="T215" s="81"/>
      <c r="U215" s="81"/>
      <c r="V215" s="81"/>
      <c r="W215" s="77"/>
      <c r="X215" s="77"/>
      <c r="Y215" s="77"/>
      <c r="Z215" s="77"/>
      <c r="AA215" s="77"/>
      <c r="AB215" s="77"/>
      <c r="AC215" s="92"/>
      <c r="AD215" s="92"/>
      <c r="AE215" s="92"/>
      <c r="AF215" s="92"/>
      <c r="AG215" s="92"/>
      <c r="AH215" s="92"/>
      <c r="AJ215" s="20">
        <f t="shared" si="62"/>
        <v>100.72532738962512</v>
      </c>
      <c r="AK215" s="89">
        <f t="shared" si="63"/>
        <v>8877.375914636335</v>
      </c>
      <c r="AL215" s="99">
        <f t="shared" si="58"/>
        <v>147</v>
      </c>
      <c r="AM215" s="20">
        <f t="shared" si="59"/>
        <v>51092.49582770353</v>
      </c>
      <c r="AN215" s="20">
        <f t="shared" si="60"/>
        <v>5719.8902852541305</v>
      </c>
    </row>
    <row r="216" spans="1:40" ht="13.5" customHeight="1">
      <c r="A216" s="97">
        <v>216</v>
      </c>
      <c r="B216" s="99">
        <v>148</v>
      </c>
      <c r="C216" s="127">
        <f t="shared" si="61"/>
        <v>8691.01226408857</v>
      </c>
      <c r="D216" s="127">
        <f t="shared" si="44"/>
        <v>145.1068575887848</v>
      </c>
      <c r="E216" s="127">
        <f t="shared" si="45"/>
        <v>-147.35929330786604</v>
      </c>
      <c r="F216" s="127">
        <f t="shared" si="46"/>
        <v>8688.75982836949</v>
      </c>
      <c r="G216" s="99">
        <f t="shared" si="47"/>
        <v>2011.3772861529173</v>
      </c>
      <c r="H216" s="99">
        <f t="shared" si="57"/>
        <v>148</v>
      </c>
      <c r="I216" s="63">
        <f t="shared" si="48"/>
        <v>113.4066159603091</v>
      </c>
      <c r="J216" s="63">
        <f t="shared" si="49"/>
        <v>-5.976724774602396</v>
      </c>
      <c r="K216" s="63">
        <f t="shared" si="50"/>
        <v>-6.86102687806083</v>
      </c>
      <c r="L216" s="63">
        <f t="shared" si="51"/>
        <v>100.56886430764587</v>
      </c>
      <c r="M216" s="99">
        <f t="shared" si="52"/>
        <v>2268.132319206182</v>
      </c>
      <c r="N216" s="81">
        <f t="shared" si="53"/>
        <v>873818.7081810156</v>
      </c>
      <c r="O216" s="82">
        <f t="shared" si="43"/>
        <v>-375839.1114366482</v>
      </c>
      <c r="P216" s="83">
        <f t="shared" si="54"/>
        <v>75494547.3550874</v>
      </c>
      <c r="Q216" s="64">
        <f t="shared" si="55"/>
        <v>10114.096468129686</v>
      </c>
      <c r="R216" s="65">
        <f t="shared" si="56"/>
        <v>100.56886430764587</v>
      </c>
      <c r="S216" s="81"/>
      <c r="T216" s="81"/>
      <c r="U216" s="81"/>
      <c r="V216" s="81"/>
      <c r="W216" s="77"/>
      <c r="X216" s="77"/>
      <c r="Y216" s="77"/>
      <c r="Z216" s="77"/>
      <c r="AA216" s="77"/>
      <c r="AB216" s="77"/>
      <c r="AC216" s="92"/>
      <c r="AD216" s="92"/>
      <c r="AE216" s="92"/>
      <c r="AF216" s="92"/>
      <c r="AG216" s="92"/>
      <c r="AH216" s="92"/>
      <c r="AJ216" s="20">
        <f t="shared" si="62"/>
        <v>100.56886430764587</v>
      </c>
      <c r="AK216" s="89">
        <f t="shared" si="63"/>
        <v>8688.75982836949</v>
      </c>
      <c r="AL216" s="99">
        <f t="shared" si="58"/>
        <v>148</v>
      </c>
      <c r="AM216" s="20">
        <f t="shared" si="59"/>
        <v>49280.914506991445</v>
      </c>
      <c r="AN216" s="20">
        <f t="shared" si="60"/>
        <v>5670.330798015455</v>
      </c>
    </row>
    <row r="217" spans="1:40" ht="13.5" customHeight="1">
      <c r="A217" s="97">
        <v>217</v>
      </c>
      <c r="B217" s="99">
        <v>149</v>
      </c>
      <c r="C217" s="127">
        <f t="shared" si="18"/>
        <v>8446.951314353388</v>
      </c>
      <c r="D217" s="127">
        <f t="shared" si="44"/>
        <v>179.30174323807222</v>
      </c>
      <c r="E217" s="127">
        <f t="shared" si="45"/>
        <v>-127.66424516722566</v>
      </c>
      <c r="F217" s="127">
        <f t="shared" si="46"/>
        <v>8498.588812424236</v>
      </c>
      <c r="G217" s="99">
        <f t="shared" si="47"/>
        <v>2010.5125012819624</v>
      </c>
      <c r="H217" s="99">
        <f t="shared" si="57"/>
        <v>149</v>
      </c>
      <c r="I217" s="63">
        <f t="shared" si="5"/>
        <v>112.38088146171953</v>
      </c>
      <c r="J217" s="63">
        <f t="shared" si="49"/>
        <v>-4.836895252959507</v>
      </c>
      <c r="K217" s="63">
        <f t="shared" si="50"/>
        <v>-7.0183611446619</v>
      </c>
      <c r="L217" s="63">
        <f t="shared" si="51"/>
        <v>100.52562506409812</v>
      </c>
      <c r="M217" s="99">
        <f t="shared" si="52"/>
        <v>2247.6176292343907</v>
      </c>
      <c r="N217" s="81">
        <f t="shared" si="53"/>
        <v>854325.9525316976</v>
      </c>
      <c r="O217" s="82">
        <f t="shared" si="43"/>
        <v>-387560.87138432596</v>
      </c>
      <c r="P217" s="83">
        <f t="shared" si="54"/>
        <v>72226011.80266237</v>
      </c>
      <c r="Q217" s="64">
        <f t="shared" si="55"/>
        <v>10105.401294527632</v>
      </c>
      <c r="R217" s="65">
        <f t="shared" si="56"/>
        <v>100.52562506409812</v>
      </c>
      <c r="S217" s="81"/>
      <c r="T217" s="81"/>
      <c r="U217" s="81"/>
      <c r="V217" s="81"/>
      <c r="W217" s="77"/>
      <c r="X217" s="77"/>
      <c r="Y217" s="77"/>
      <c r="Z217" s="77"/>
      <c r="AA217" s="77"/>
      <c r="AB217" s="77"/>
      <c r="AC217" s="92"/>
      <c r="AD217" s="92"/>
      <c r="AE217" s="92"/>
      <c r="AF217" s="92"/>
      <c r="AG217" s="92"/>
      <c r="AH217" s="92"/>
      <c r="AJ217" s="20">
        <f t="shared" si="62"/>
        <v>100.52562506409812</v>
      </c>
      <c r="AK217" s="89">
        <f t="shared" si="63"/>
        <v>8498.588812424236</v>
      </c>
      <c r="AL217" s="99">
        <f t="shared" si="58"/>
        <v>149</v>
      </c>
      <c r="AM217" s="20">
        <f t="shared" si="59"/>
        <v>47463.7917185632</v>
      </c>
      <c r="AN217" s="20">
        <f t="shared" si="60"/>
        <v>5619.044073085976</v>
      </c>
    </row>
    <row r="218" spans="1:40" ht="13.5" customHeight="1">
      <c r="A218" s="97">
        <v>218</v>
      </c>
      <c r="B218" s="99">
        <v>150</v>
      </c>
      <c r="C218" s="127">
        <f t="shared" si="61"/>
        <v>8200.31734142039</v>
      </c>
      <c r="D218" s="127">
        <f t="shared" si="44"/>
        <v>212.1320343559645</v>
      </c>
      <c r="E218" s="127">
        <f t="shared" si="45"/>
        <v>-106.06601717798216</v>
      </c>
      <c r="F218" s="127">
        <f t="shared" si="46"/>
        <v>8306.383358598372</v>
      </c>
      <c r="G218" s="99">
        <f t="shared" si="47"/>
        <v>2011.7918561653753</v>
      </c>
      <c r="H218" s="99">
        <f t="shared" si="57"/>
        <v>150</v>
      </c>
      <c r="I218" s="63">
        <f t="shared" si="48"/>
        <v>111.32091465797863</v>
      </c>
      <c r="J218" s="63">
        <f t="shared" si="49"/>
        <v>-3.6602540378443895</v>
      </c>
      <c r="K218" s="63">
        <f t="shared" si="50"/>
        <v>-7.0710678118654755</v>
      </c>
      <c r="L218" s="63">
        <f t="shared" si="51"/>
        <v>100.58959280826876</v>
      </c>
      <c r="M218" s="99">
        <f t="shared" si="52"/>
        <v>2226.418293159573</v>
      </c>
      <c r="N218" s="81">
        <f t="shared" si="53"/>
        <v>835535.7197507902</v>
      </c>
      <c r="O218" s="82">
        <f t="shared" si="43"/>
        <v>-399087.96799885825</v>
      </c>
      <c r="P218" s="83">
        <f t="shared" si="54"/>
        <v>68996004.49999997</v>
      </c>
      <c r="Q218" s="64">
        <f t="shared" si="55"/>
        <v>10118.266181333314</v>
      </c>
      <c r="R218" s="65">
        <f t="shared" si="56"/>
        <v>100.58959280826876</v>
      </c>
      <c r="S218" s="81">
        <f>N218</f>
        <v>835535.7197507902</v>
      </c>
      <c r="T218" s="81"/>
      <c r="U218" s="81">
        <f>N218</f>
        <v>835535.7197507902</v>
      </c>
      <c r="V218" s="81"/>
      <c r="W218" s="82">
        <f>O218</f>
        <v>-399087.96799885825</v>
      </c>
      <c r="X218" s="82"/>
      <c r="Y218" s="82">
        <f>O218</f>
        <v>-399087.96799885825</v>
      </c>
      <c r="Z218" s="82"/>
      <c r="AA218" s="83">
        <f>P218</f>
        <v>68996004.49999997</v>
      </c>
      <c r="AB218" s="83"/>
      <c r="AC218" s="102">
        <f>P218</f>
        <v>68996004.49999997</v>
      </c>
      <c r="AD218" s="102"/>
      <c r="AE218" s="104">
        <f>Q218</f>
        <v>10118.266181333314</v>
      </c>
      <c r="AF218" s="104"/>
      <c r="AG218" s="104">
        <f>Q218</f>
        <v>10118.266181333314</v>
      </c>
      <c r="AH218" s="104"/>
      <c r="AI218" s="56" t="s">
        <v>60</v>
      </c>
      <c r="AJ218" s="20">
        <f t="shared" si="62"/>
        <v>100.58959280826876</v>
      </c>
      <c r="AK218" s="89">
        <f t="shared" si="63"/>
        <v>8306.383358598372</v>
      </c>
      <c r="AL218" s="99">
        <f t="shared" si="58"/>
        <v>150</v>
      </c>
      <c r="AM218" s="20">
        <f t="shared" si="59"/>
        <v>45643.34134663008</v>
      </c>
      <c r="AN218" s="20">
        <f t="shared" si="60"/>
        <v>5566.045732898931</v>
      </c>
    </row>
    <row r="219" spans="1:40" ht="13.5" customHeight="1">
      <c r="A219" s="97">
        <v>219</v>
      </c>
      <c r="B219" s="99">
        <v>151</v>
      </c>
      <c r="C219" s="127">
        <f t="shared" si="18"/>
        <v>7951.185472386947</v>
      </c>
      <c r="D219" s="127">
        <f t="shared" si="44"/>
        <v>243.34787260358354</v>
      </c>
      <c r="E219" s="127">
        <f t="shared" si="45"/>
        <v>-82.88658917263143</v>
      </c>
      <c r="F219" s="127">
        <f t="shared" si="46"/>
        <v>8111.646755817898</v>
      </c>
      <c r="G219" s="99">
        <f t="shared" si="47"/>
        <v>2015.0584240240332</v>
      </c>
      <c r="H219" s="99">
        <f t="shared" si="57"/>
        <v>151</v>
      </c>
      <c r="I219" s="63">
        <f t="shared" si="5"/>
        <v>110.22703842524302</v>
      </c>
      <c r="J219" s="63">
        <f t="shared" si="49"/>
        <v>-2.4557560793794613</v>
      </c>
      <c r="K219" s="63">
        <f t="shared" si="50"/>
        <v>-7.018361144661904</v>
      </c>
      <c r="L219" s="63">
        <f t="shared" si="51"/>
        <v>100.75292120120166</v>
      </c>
      <c r="M219" s="99">
        <f t="shared" si="52"/>
        <v>2204.5407685048604</v>
      </c>
      <c r="N219" s="81">
        <f t="shared" si="53"/>
        <v>817272.1064009038</v>
      </c>
      <c r="O219" s="82">
        <f t="shared" si="43"/>
        <v>-410239.00618957396</v>
      </c>
      <c r="P219" s="83">
        <f t="shared" si="54"/>
        <v>65798813.09117103</v>
      </c>
      <c r="Q219" s="64">
        <f t="shared" si="55"/>
        <v>10151.15113057555</v>
      </c>
      <c r="R219" s="65">
        <f t="shared" si="56"/>
        <v>100.75292120120166</v>
      </c>
      <c r="S219" s="81"/>
      <c r="T219" s="81"/>
      <c r="U219" s="81"/>
      <c r="V219" s="81"/>
      <c r="W219" s="77"/>
      <c r="X219" s="77"/>
      <c r="Y219" s="77"/>
      <c r="Z219" s="77"/>
      <c r="AA219" s="77"/>
      <c r="AB219" s="77"/>
      <c r="AC219" s="92"/>
      <c r="AD219" s="92"/>
      <c r="AE219" s="92"/>
      <c r="AF219" s="92"/>
      <c r="AG219" s="92"/>
      <c r="AH219" s="92"/>
      <c r="AJ219" s="20">
        <f t="shared" si="62"/>
        <v>100.75292120120166</v>
      </c>
      <c r="AK219" s="89">
        <f t="shared" si="63"/>
        <v>8111.646755817898</v>
      </c>
      <c r="AL219" s="99">
        <f t="shared" si="58"/>
        <v>151</v>
      </c>
      <c r="AM219" s="20">
        <f t="shared" si="59"/>
        <v>43821.78132955151</v>
      </c>
      <c r="AN219" s="20">
        <f t="shared" si="60"/>
        <v>5511.351921262151</v>
      </c>
    </row>
    <row r="220" spans="1:40" ht="13.5" customHeight="1">
      <c r="A220" s="97">
        <v>220</v>
      </c>
      <c r="B220" s="99">
        <v>152</v>
      </c>
      <c r="C220" s="127">
        <f t="shared" si="61"/>
        <v>7699.631595233744</v>
      </c>
      <c r="D220" s="127">
        <f t="shared" si="44"/>
        <v>272.7116866032264</v>
      </c>
      <c r="E220" s="127">
        <f t="shared" si="45"/>
        <v>-58.47151303395905</v>
      </c>
      <c r="F220" s="127">
        <f t="shared" si="46"/>
        <v>7913.871768803011</v>
      </c>
      <c r="G220" s="99">
        <f t="shared" si="47"/>
        <v>2020.1198151284914</v>
      </c>
      <c r="H220" s="99">
        <f t="shared" si="57"/>
        <v>152</v>
      </c>
      <c r="I220" s="63">
        <f t="shared" si="48"/>
        <v>109.09958596880979</v>
      </c>
      <c r="J220" s="63">
        <f t="shared" si="49"/>
        <v>-1.2325683343243925</v>
      </c>
      <c r="K220" s="63">
        <f t="shared" si="50"/>
        <v>-6.861026878060833</v>
      </c>
      <c r="L220" s="63">
        <f t="shared" si="51"/>
        <v>101.00599075642457</v>
      </c>
      <c r="M220" s="99">
        <f t="shared" si="52"/>
        <v>2181.9917193761958</v>
      </c>
      <c r="N220" s="81">
        <f t="shared" si="53"/>
        <v>799348.4587272463</v>
      </c>
      <c r="O220" s="82">
        <f t="shared" si="43"/>
        <v>-420827.8106247544</v>
      </c>
      <c r="P220" s="83">
        <f t="shared" si="54"/>
        <v>62629366.3730573</v>
      </c>
      <c r="Q220" s="64">
        <f t="shared" si="55"/>
        <v>10202.210168686925</v>
      </c>
      <c r="R220" s="65">
        <f t="shared" si="56"/>
        <v>101.00599075642457</v>
      </c>
      <c r="S220" s="81"/>
      <c r="T220" s="81"/>
      <c r="U220" s="81"/>
      <c r="V220" s="81"/>
      <c r="W220" s="77"/>
      <c r="X220" s="77"/>
      <c r="Y220" s="77"/>
      <c r="Z220" s="77"/>
      <c r="AA220" s="77"/>
      <c r="AB220" s="77"/>
      <c r="AC220" s="92"/>
      <c r="AD220" s="92"/>
      <c r="AE220" s="92"/>
      <c r="AF220" s="92"/>
      <c r="AG220" s="92"/>
      <c r="AH220" s="92"/>
      <c r="AJ220" s="20">
        <f t="shared" si="62"/>
        <v>101.00599075642457</v>
      </c>
      <c r="AK220" s="89">
        <f t="shared" si="63"/>
        <v>7913.871768803011</v>
      </c>
      <c r="AL220" s="99">
        <f t="shared" si="58"/>
        <v>152</v>
      </c>
      <c r="AM220" s="20">
        <f t="shared" si="59"/>
        <v>42001.3309576184</v>
      </c>
      <c r="AN220" s="20">
        <f t="shared" si="60"/>
        <v>5454.979298440489</v>
      </c>
    </row>
    <row r="221" spans="1:40" ht="13.5" customHeight="1">
      <c r="A221" s="97">
        <v>221</v>
      </c>
      <c r="B221" s="99">
        <v>153</v>
      </c>
      <c r="C221" s="127">
        <f t="shared" si="18"/>
        <v>7445.7323357086325</v>
      </c>
      <c r="D221" s="127">
        <f t="shared" si="44"/>
        <v>300.0000000000001</v>
      </c>
      <c r="E221" s="127">
        <f t="shared" si="45"/>
        <v>-33.184761312371485</v>
      </c>
      <c r="F221" s="127">
        <f t="shared" si="46"/>
        <v>7712.547574396261</v>
      </c>
      <c r="G221" s="99">
        <f t="shared" si="47"/>
        <v>2026.7498043605406</v>
      </c>
      <c r="H221" s="99">
        <f t="shared" si="57"/>
        <v>153</v>
      </c>
      <c r="I221" s="63">
        <f t="shared" si="5"/>
        <v>107.93890072161904</v>
      </c>
      <c r="J221" s="63">
        <f t="shared" si="49"/>
        <v>-6.930486243408851E-15</v>
      </c>
      <c r="K221" s="63">
        <f t="shared" si="50"/>
        <v>-6.601410503592007</v>
      </c>
      <c r="L221" s="63">
        <f t="shared" si="51"/>
        <v>101.33749021802703</v>
      </c>
      <c r="M221" s="99">
        <f t="shared" si="52"/>
        <v>2158.7780144323806</v>
      </c>
      <c r="N221" s="81">
        <f t="shared" si="53"/>
        <v>781570.2143764491</v>
      </c>
      <c r="O221" s="82">
        <f t="shared" si="43"/>
        <v>-430665.7210725032</v>
      </c>
      <c r="P221" s="83">
        <f t="shared" si="54"/>
        <v>59483390.08732564</v>
      </c>
      <c r="Q221" s="64">
        <f t="shared" si="55"/>
        <v>10269.286923688724</v>
      </c>
      <c r="R221" s="65">
        <f t="shared" si="56"/>
        <v>101.33749021802703</v>
      </c>
      <c r="S221" s="81"/>
      <c r="T221" s="81"/>
      <c r="U221" s="81"/>
      <c r="V221" s="81"/>
      <c r="W221" s="77"/>
      <c r="X221" s="77"/>
      <c r="Y221" s="77"/>
      <c r="Z221" s="77"/>
      <c r="AA221" s="77"/>
      <c r="AB221" s="77"/>
      <c r="AC221" s="92"/>
      <c r="AD221" s="92"/>
      <c r="AE221" s="92"/>
      <c r="AF221" s="92"/>
      <c r="AG221" s="92"/>
      <c r="AH221" s="92"/>
      <c r="AJ221" s="20">
        <f t="shared" si="62"/>
        <v>101.33749021802703</v>
      </c>
      <c r="AK221" s="89">
        <f t="shared" si="63"/>
        <v>7712.547574396261</v>
      </c>
      <c r="AL221" s="99">
        <f t="shared" si="58"/>
        <v>153</v>
      </c>
      <c r="AM221" s="20">
        <f t="shared" si="59"/>
        <v>40184.20816919014</v>
      </c>
      <c r="AN221" s="20">
        <f t="shared" si="60"/>
        <v>5396.9450360809515</v>
      </c>
    </row>
    <row r="222" spans="1:40" ht="13.5" customHeight="1">
      <c r="A222" s="97">
        <v>222</v>
      </c>
      <c r="B222" s="99">
        <v>154</v>
      </c>
      <c r="C222" s="127">
        <f t="shared" si="61"/>
        <v>7189.565033985636</v>
      </c>
      <c r="D222" s="127">
        <f t="shared" si="44"/>
        <v>325.00513225182067</v>
      </c>
      <c r="E222" s="127">
        <f t="shared" si="45"/>
        <v>-7.403301233501246</v>
      </c>
      <c r="F222" s="127">
        <f t="shared" si="46"/>
        <v>7507.166865003955</v>
      </c>
      <c r="G222" s="99">
        <f t="shared" si="47"/>
        <v>2034.690445410727</v>
      </c>
      <c r="H222" s="99">
        <f t="shared" si="57"/>
        <v>154</v>
      </c>
      <c r="I222" s="63">
        <f t="shared" si="48"/>
        <v>106.74533623964084</v>
      </c>
      <c r="J222" s="63">
        <f t="shared" si="49"/>
        <v>1.2325683343243787</v>
      </c>
      <c r="K222" s="63">
        <f t="shared" si="50"/>
        <v>-6.243382303428864</v>
      </c>
      <c r="L222" s="63">
        <f t="shared" si="51"/>
        <v>101.73452227053636</v>
      </c>
      <c r="M222" s="99">
        <f t="shared" si="52"/>
        <v>2134.906724792817</v>
      </c>
      <c r="N222" s="81">
        <f t="shared" si="53"/>
        <v>763738.0346163774</v>
      </c>
      <c r="O222" s="82">
        <f t="shared" si="43"/>
        <v>-439563.963066702</v>
      </c>
      <c r="P222" s="83">
        <f t="shared" si="54"/>
        <v>56357554.3390133</v>
      </c>
      <c r="Q222" s="64">
        <f t="shared" si="55"/>
        <v>10349.913021614258</v>
      </c>
      <c r="R222" s="65">
        <f t="shared" si="56"/>
        <v>101.73452227053636</v>
      </c>
      <c r="S222" s="81"/>
      <c r="T222" s="81"/>
      <c r="U222" s="81"/>
      <c r="V222" s="81"/>
      <c r="W222" s="77"/>
      <c r="X222" s="77"/>
      <c r="Y222" s="77"/>
      <c r="Z222" s="77"/>
      <c r="AA222" s="77"/>
      <c r="AB222" s="77"/>
      <c r="AC222" s="92"/>
      <c r="AD222" s="92"/>
      <c r="AE222" s="92"/>
      <c r="AF222" s="92"/>
      <c r="AG222" s="92"/>
      <c r="AH222" s="92"/>
      <c r="AJ222" s="20">
        <f t="shared" si="62"/>
        <v>101.73452227053636</v>
      </c>
      <c r="AK222" s="89">
        <f t="shared" si="63"/>
        <v>7507.166865003955</v>
      </c>
      <c r="AL222" s="99">
        <f t="shared" si="58"/>
        <v>154</v>
      </c>
      <c r="AM222" s="20">
        <f t="shared" si="59"/>
        <v>38372.626848478074</v>
      </c>
      <c r="AN222" s="20">
        <f t="shared" si="60"/>
        <v>5337.266811982042</v>
      </c>
    </row>
    <row r="223" spans="1:40" ht="13.5" customHeight="1">
      <c r="A223" s="97">
        <v>223</v>
      </c>
      <c r="B223" s="99">
        <v>155</v>
      </c>
      <c r="C223" s="127">
        <f t="shared" si="18"/>
        <v>6931.207721106401</v>
      </c>
      <c r="D223" s="127">
        <f t="shared" si="44"/>
        <v>347.53677920374116</v>
      </c>
      <c r="E223" s="127">
        <f t="shared" si="45"/>
        <v>18.488525014865253</v>
      </c>
      <c r="F223" s="127">
        <f t="shared" si="46"/>
        <v>7297.2330253250075</v>
      </c>
      <c r="G223" s="99">
        <f t="shared" si="47"/>
        <v>2043.6546504032508</v>
      </c>
      <c r="H223" s="99">
        <f t="shared" si="57"/>
        <v>155</v>
      </c>
      <c r="I223" s="63">
        <f t="shared" si="5"/>
        <v>105.5192560941788</v>
      </c>
      <c r="J223" s="63">
        <f t="shared" si="49"/>
        <v>2.4557560793794475</v>
      </c>
      <c r="K223" s="63">
        <f t="shared" si="50"/>
        <v>-5.792279653395698</v>
      </c>
      <c r="L223" s="63">
        <f t="shared" si="51"/>
        <v>102.18273252016255</v>
      </c>
      <c r="M223" s="99">
        <f t="shared" si="52"/>
        <v>2110.385121883576</v>
      </c>
      <c r="N223" s="81">
        <f t="shared" si="53"/>
        <v>745651.2103640818</v>
      </c>
      <c r="O223" s="82">
        <f t="shared" si="43"/>
        <v>-447336.0734795414</v>
      </c>
      <c r="P223" s="83">
        <f t="shared" si="54"/>
        <v>53249609.82589396</v>
      </c>
      <c r="Q223" s="64">
        <f t="shared" si="55"/>
        <v>10441.310825287084</v>
      </c>
      <c r="R223" s="65">
        <f t="shared" si="56"/>
        <v>102.18273252016255</v>
      </c>
      <c r="S223" s="81"/>
      <c r="T223" s="81"/>
      <c r="U223" s="81"/>
      <c r="V223" s="81"/>
      <c r="W223" s="77"/>
      <c r="X223" s="77"/>
      <c r="Y223" s="77"/>
      <c r="Z223" s="77"/>
      <c r="AA223" s="77"/>
      <c r="AB223" s="77"/>
      <c r="AC223" s="92"/>
      <c r="AD223" s="92"/>
      <c r="AE223" s="92"/>
      <c r="AF223" s="92"/>
      <c r="AG223" s="92"/>
      <c r="AH223" s="92"/>
      <c r="AJ223" s="20">
        <f t="shared" si="62"/>
        <v>102.18273252016255</v>
      </c>
      <c r="AK223" s="89">
        <f t="shared" si="63"/>
        <v>7297.2330253250075</v>
      </c>
      <c r="AL223" s="99">
        <f t="shared" si="58"/>
        <v>155</v>
      </c>
      <c r="AM223" s="20">
        <f t="shared" si="59"/>
        <v>36568.79412826879</v>
      </c>
      <c r="AN223" s="20">
        <f t="shared" si="60"/>
        <v>5275.96280470894</v>
      </c>
    </row>
    <row r="224" spans="1:40" ht="13.5" customHeight="1">
      <c r="A224" s="97">
        <v>224</v>
      </c>
      <c r="B224" s="99">
        <v>156</v>
      </c>
      <c r="C224" s="127">
        <f t="shared" si="61"/>
        <v>6670.739095211199</v>
      </c>
      <c r="D224" s="127">
        <f t="shared" si="44"/>
        <v>367.4234614174764</v>
      </c>
      <c r="E224" s="127">
        <f t="shared" si="45"/>
        <v>44.1047299395589</v>
      </c>
      <c r="F224" s="127">
        <f t="shared" si="46"/>
        <v>7082.267286568234</v>
      </c>
      <c r="G224" s="99">
        <f t="shared" si="47"/>
        <v>2053.3292068795854</v>
      </c>
      <c r="H224" s="99">
        <f t="shared" si="57"/>
        <v>156</v>
      </c>
      <c r="I224" s="63">
        <f t="shared" si="48"/>
        <v>104.26103376112249</v>
      </c>
      <c r="J224" s="63">
        <f t="shared" si="49"/>
        <v>3.660254037844376</v>
      </c>
      <c r="K224" s="63">
        <f t="shared" si="50"/>
        <v>-5.2548274549875975</v>
      </c>
      <c r="L224" s="63">
        <f t="shared" si="51"/>
        <v>102.66646034397928</v>
      </c>
      <c r="M224" s="99">
        <f t="shared" si="52"/>
        <v>2085.2206752224497</v>
      </c>
      <c r="N224" s="81">
        <f t="shared" si="53"/>
        <v>727111.3135219194</v>
      </c>
      <c r="O224" s="82">
        <f t="shared" si="43"/>
        <v>-453800.3531933749</v>
      </c>
      <c r="P224" s="83">
        <f t="shared" si="54"/>
        <v>50158509.91839458</v>
      </c>
      <c r="Q224" s="64">
        <f t="shared" si="55"/>
        <v>10540.40207956187</v>
      </c>
      <c r="R224" s="65">
        <f t="shared" si="56"/>
        <v>102.66646034397928</v>
      </c>
      <c r="S224" s="81"/>
      <c r="T224" s="81"/>
      <c r="U224" s="81"/>
      <c r="V224" s="81"/>
      <c r="W224" s="77"/>
      <c r="X224" s="77"/>
      <c r="Y224" s="187"/>
      <c r="Z224" s="77"/>
      <c r="AA224" s="77"/>
      <c r="AB224" s="77"/>
      <c r="AC224" s="92"/>
      <c r="AD224" s="92"/>
      <c r="AE224" s="92"/>
      <c r="AF224" s="92"/>
      <c r="AG224" s="92"/>
      <c r="AH224" s="92"/>
      <c r="AJ224" s="20">
        <f t="shared" si="62"/>
        <v>102.66646034397928</v>
      </c>
      <c r="AK224" s="89">
        <f t="shared" si="63"/>
        <v>7082.267286568234</v>
      </c>
      <c r="AL224" s="99">
        <f t="shared" si="58"/>
        <v>156</v>
      </c>
      <c r="AM224" s="20">
        <f t="shared" si="59"/>
        <v>34774.907700872725</v>
      </c>
      <c r="AN224" s="20">
        <f t="shared" si="60"/>
        <v>5213.0516880561245</v>
      </c>
    </row>
    <row r="225" spans="1:40" ht="13.5" customHeight="1">
      <c r="A225" s="97">
        <v>225</v>
      </c>
      <c r="B225" s="99">
        <v>157</v>
      </c>
      <c r="C225" s="127">
        <f t="shared" si="18"/>
        <v>6408.238497566702</v>
      </c>
      <c r="D225" s="127">
        <f t="shared" si="44"/>
        <v>384.5138292334728</v>
      </c>
      <c r="E225" s="127">
        <f t="shared" si="45"/>
        <v>69.06343492651271</v>
      </c>
      <c r="F225" s="127">
        <f t="shared" si="46"/>
        <v>6861.815761726688</v>
      </c>
      <c r="G225" s="99">
        <f t="shared" si="47"/>
        <v>2063.3781975512834</v>
      </c>
      <c r="H225" s="99">
        <f t="shared" si="57"/>
        <v>157</v>
      </c>
      <c r="I225" s="63">
        <f t="shared" si="5"/>
        <v>102.97105250718317</v>
      </c>
      <c r="J225" s="63">
        <f t="shared" si="49"/>
        <v>4.8368952529594935</v>
      </c>
      <c r="K225" s="63">
        <f t="shared" si="50"/>
        <v>-4.639037882578507</v>
      </c>
      <c r="L225" s="63">
        <f t="shared" si="51"/>
        <v>103.16890987756416</v>
      </c>
      <c r="M225" s="99">
        <f t="shared" si="52"/>
        <v>2059.4210501436637</v>
      </c>
      <c r="N225" s="81">
        <f t="shared" si="53"/>
        <v>707926.0519180299</v>
      </c>
      <c r="O225" s="82">
        <f t="shared" si="43"/>
        <v>-458782.31197054224</v>
      </c>
      <c r="P225" s="83">
        <f t="shared" si="54"/>
        <v>47084515.547880806</v>
      </c>
      <c r="Q225" s="64">
        <f t="shared" si="55"/>
        <v>10643.823965324957</v>
      </c>
      <c r="R225" s="65">
        <f t="shared" si="56"/>
        <v>103.16890987756416</v>
      </c>
      <c r="S225" s="81"/>
      <c r="T225" s="81"/>
      <c r="U225" s="81"/>
      <c r="V225" s="81"/>
      <c r="W225" s="77"/>
      <c r="X225" s="77"/>
      <c r="Y225" s="77"/>
      <c r="Z225" s="77"/>
      <c r="AA225" s="77"/>
      <c r="AB225" s="77"/>
      <c r="AC225" s="92"/>
      <c r="AD225" s="92"/>
      <c r="AE225" s="92"/>
      <c r="AF225" s="92"/>
      <c r="AG225" s="92"/>
      <c r="AH225" s="92"/>
      <c r="AJ225" s="20">
        <f t="shared" si="62"/>
        <v>103.16890987756416</v>
      </c>
      <c r="AK225" s="89">
        <f t="shared" si="63"/>
        <v>6861.815761726688</v>
      </c>
      <c r="AL225" s="99">
        <f t="shared" si="58"/>
        <v>157</v>
      </c>
      <c r="AM225" s="20">
        <f t="shared" si="59"/>
        <v>32993.15314057468</v>
      </c>
      <c r="AN225" s="20">
        <f t="shared" si="60"/>
        <v>5148.552625359159</v>
      </c>
    </row>
    <row r="226" spans="1:40" ht="13.5" customHeight="1">
      <c r="A226" s="97">
        <v>226</v>
      </c>
      <c r="B226" s="99">
        <v>158</v>
      </c>
      <c r="C226" s="127">
        <f t="shared" si="61"/>
        <v>6143.785888397846</v>
      </c>
      <c r="D226" s="127">
        <f t="shared" si="44"/>
        <v>398.67781463320483</v>
      </c>
      <c r="E226" s="127">
        <f t="shared" si="45"/>
        <v>92.99256317132392</v>
      </c>
      <c r="F226" s="127">
        <f t="shared" si="46"/>
        <v>6635.4562662023745</v>
      </c>
      <c r="G226" s="99">
        <f t="shared" si="47"/>
        <v>2073.4467821478797</v>
      </c>
      <c r="H226" s="99">
        <f t="shared" si="57"/>
        <v>158</v>
      </c>
      <c r="I226" s="63">
        <f t="shared" si="48"/>
        <v>101.6497052731472</v>
      </c>
      <c r="J226" s="63">
        <f t="shared" si="49"/>
        <v>5.976724774602407</v>
      </c>
      <c r="K226" s="63">
        <f t="shared" si="50"/>
        <v>-3.954090940355613</v>
      </c>
      <c r="L226" s="63">
        <f t="shared" si="51"/>
        <v>103.672339107394</v>
      </c>
      <c r="M226" s="99">
        <f t="shared" si="52"/>
        <v>2032.9941054629442</v>
      </c>
      <c r="N226" s="81">
        <f t="shared" si="53"/>
        <v>687913.272162015</v>
      </c>
      <c r="O226" s="82">
        <f aca="true" t="shared" si="64" ref="O226:O247">F226*L316</f>
        <v>-462117.0643654684</v>
      </c>
      <c r="P226" s="83">
        <f t="shared" si="54"/>
        <v>44029279.86068436</v>
      </c>
      <c r="Q226" s="64">
        <f t="shared" si="55"/>
        <v>10747.953895998495</v>
      </c>
      <c r="R226" s="65">
        <f t="shared" si="56"/>
        <v>103.672339107394</v>
      </c>
      <c r="S226" s="81"/>
      <c r="T226" s="81"/>
      <c r="U226" s="81"/>
      <c r="V226" s="81"/>
      <c r="W226" s="77"/>
      <c r="X226" s="77"/>
      <c r="Y226" s="77"/>
      <c r="Z226" s="77"/>
      <c r="AA226" s="77"/>
      <c r="AB226" s="77"/>
      <c r="AC226" s="92"/>
      <c r="AD226" s="92"/>
      <c r="AE226" s="92"/>
      <c r="AF226" s="92"/>
      <c r="AG226" s="92"/>
      <c r="AH226" s="92"/>
      <c r="AJ226" s="20">
        <f t="shared" si="62"/>
        <v>103.672339107394</v>
      </c>
      <c r="AK226" s="89">
        <f t="shared" si="63"/>
        <v>6635.4562662023745</v>
      </c>
      <c r="AL226" s="99">
        <f t="shared" si="58"/>
        <v>158</v>
      </c>
      <c r="AM226" s="20">
        <f t="shared" si="59"/>
        <v>31225.7012408481</v>
      </c>
      <c r="AN226" s="20">
        <f t="shared" si="60"/>
        <v>5082.4852636573605</v>
      </c>
    </row>
    <row r="227" spans="1:40" ht="13.5" customHeight="1">
      <c r="A227" s="97">
        <v>227</v>
      </c>
      <c r="B227" s="99">
        <v>159</v>
      </c>
      <c r="C227" s="127">
        <f t="shared" si="18"/>
        <v>5877.461822531194</v>
      </c>
      <c r="D227" s="127">
        <f t="shared" si="44"/>
        <v>409.8076211353316</v>
      </c>
      <c r="E227" s="127">
        <f t="shared" si="45"/>
        <v>115.53538648740677</v>
      </c>
      <c r="F227" s="127">
        <f t="shared" si="46"/>
        <v>6402.804830153933</v>
      </c>
      <c r="G227" s="99">
        <f t="shared" si="47"/>
        <v>2083.165295128934</v>
      </c>
      <c r="H227" s="99">
        <f t="shared" si="57"/>
        <v>159</v>
      </c>
      <c r="I227" s="63">
        <f t="shared" si="5"/>
        <v>100.29739455418226</v>
      </c>
      <c r="J227" s="63">
        <f t="shared" si="49"/>
        <v>7.0710678118654835</v>
      </c>
      <c r="K227" s="63">
        <f t="shared" si="50"/>
        <v>-3.2101976096010523</v>
      </c>
      <c r="L227" s="63">
        <f t="shared" si="51"/>
        <v>104.1582647564467</v>
      </c>
      <c r="M227" s="99">
        <f t="shared" si="52"/>
        <v>2005.9478910836451</v>
      </c>
      <c r="N227" s="81">
        <f t="shared" si="53"/>
        <v>666905.0406830291</v>
      </c>
      <c r="O227" s="82">
        <f t="shared" si="64"/>
        <v>-463651.63061479706</v>
      </c>
      <c r="P227" s="83">
        <f t="shared" si="54"/>
        <v>40995909.69304253</v>
      </c>
      <c r="Q227" s="64">
        <f t="shared" si="55"/>
        <v>10848.944117074047</v>
      </c>
      <c r="R227" s="65">
        <f t="shared" si="56"/>
        <v>104.1582647564467</v>
      </c>
      <c r="S227" s="81"/>
      <c r="T227" s="81"/>
      <c r="U227" s="81"/>
      <c r="V227" s="81"/>
      <c r="W227" s="77"/>
      <c r="X227" s="77"/>
      <c r="Y227" s="77"/>
      <c r="Z227" s="77"/>
      <c r="AA227" s="77"/>
      <c r="AB227" s="77"/>
      <c r="AC227" s="92"/>
      <c r="AD227" s="92"/>
      <c r="AE227" s="92"/>
      <c r="AF227" s="92"/>
      <c r="AG227" s="92"/>
      <c r="AH227" s="92"/>
      <c r="AJ227" s="20">
        <f t="shared" si="62"/>
        <v>104.1582647564467</v>
      </c>
      <c r="AK227" s="89">
        <f t="shared" si="63"/>
        <v>6402.804830153933</v>
      </c>
      <c r="AL227" s="99">
        <f t="shared" si="58"/>
        <v>159</v>
      </c>
      <c r="AM227" s="20">
        <f t="shared" si="59"/>
        <v>29474.70536957772</v>
      </c>
      <c r="AN227" s="20">
        <f t="shared" si="60"/>
        <v>5014.869727709113</v>
      </c>
    </row>
    <row r="228" spans="1:40" ht="13.5" customHeight="1">
      <c r="A228" s="97">
        <v>228</v>
      </c>
      <c r="B228" s="99">
        <v>160</v>
      </c>
      <c r="C228" s="127">
        <f t="shared" si="61"/>
        <v>5609.347424857141</v>
      </c>
      <c r="D228" s="127">
        <f t="shared" si="44"/>
        <v>417.81854419201136</v>
      </c>
      <c r="E228" s="127">
        <f t="shared" si="45"/>
        <v>136.35584330161285</v>
      </c>
      <c r="F228" s="127">
        <f t="shared" si="46"/>
        <v>6163.521812350766</v>
      </c>
      <c r="G228" s="99">
        <f t="shared" si="47"/>
        <v>2092.1536080841292</v>
      </c>
      <c r="H228" s="99">
        <f t="shared" si="57"/>
        <v>160</v>
      </c>
      <c r="I228" s="63">
        <f t="shared" si="48"/>
        <v>98.91453227723343</v>
      </c>
      <c r="J228" s="63">
        <f t="shared" si="49"/>
        <v>8.111595753452784</v>
      </c>
      <c r="K228" s="63">
        <f t="shared" si="50"/>
        <v>-2.4184476264797548</v>
      </c>
      <c r="L228" s="63">
        <f t="shared" si="51"/>
        <v>104.60768040420646</v>
      </c>
      <c r="M228" s="99">
        <f t="shared" si="52"/>
        <v>1978.2906455446687</v>
      </c>
      <c r="N228" s="81">
        <f t="shared" si="53"/>
        <v>644751.7199107443</v>
      </c>
      <c r="O228" s="82">
        <f t="shared" si="64"/>
        <v>-463247.0933134197</v>
      </c>
      <c r="P228" s="83">
        <f t="shared" si="54"/>
        <v>37989001.131323665</v>
      </c>
      <c r="Q228" s="64">
        <f t="shared" si="55"/>
        <v>10942.7667995486</v>
      </c>
      <c r="R228" s="65">
        <f t="shared" si="56"/>
        <v>104.60768040420646</v>
      </c>
      <c r="S228" s="81">
        <f>N228</f>
        <v>644751.7199107443</v>
      </c>
      <c r="T228" s="81">
        <f>N228</f>
        <v>644751.7199107443</v>
      </c>
      <c r="U228" s="81"/>
      <c r="V228" s="81"/>
      <c r="W228" s="82">
        <f>O228</f>
        <v>-463247.0933134197</v>
      </c>
      <c r="X228" s="82">
        <f>O228</f>
        <v>-463247.0933134197</v>
      </c>
      <c r="Y228" s="82"/>
      <c r="Z228" s="82"/>
      <c r="AA228" s="83">
        <f>P228</f>
        <v>37989001.131323665</v>
      </c>
      <c r="AB228" s="83">
        <f>P228</f>
        <v>37989001.131323665</v>
      </c>
      <c r="AC228" s="102"/>
      <c r="AD228" s="102"/>
      <c r="AE228" s="104">
        <f>Q228</f>
        <v>10942.7667995486</v>
      </c>
      <c r="AF228" s="104">
        <f>Q228</f>
        <v>10942.7667995486</v>
      </c>
      <c r="AG228" s="104"/>
      <c r="AH228" s="104"/>
      <c r="AI228" s="56" t="s">
        <v>61</v>
      </c>
      <c r="AJ228" s="20">
        <f t="shared" si="62"/>
        <v>104.60768040420646</v>
      </c>
      <c r="AK228" s="89">
        <f t="shared" si="63"/>
        <v>6163.521812350766</v>
      </c>
      <c r="AL228" s="99">
        <f t="shared" si="58"/>
        <v>160</v>
      </c>
      <c r="AM228" s="20">
        <f t="shared" si="59"/>
        <v>27742.2988455124</v>
      </c>
      <c r="AN228" s="20">
        <f t="shared" si="60"/>
        <v>4945.7266138616715</v>
      </c>
    </row>
    <row r="229" spans="1:40" ht="13.5" customHeight="1">
      <c r="A229" s="97">
        <v>229</v>
      </c>
      <c r="B229" s="99">
        <v>161</v>
      </c>
      <c r="C229" s="127">
        <f t="shared" si="18"/>
        <v>5339.5243656185075</v>
      </c>
      <c r="D229" s="127">
        <f t="shared" si="44"/>
        <v>422.64961584165525</v>
      </c>
      <c r="E229" s="127">
        <f t="shared" si="45"/>
        <v>155.14354855823922</v>
      </c>
      <c r="F229" s="127">
        <f t="shared" si="46"/>
        <v>5917.317530018401</v>
      </c>
      <c r="G229" s="99">
        <f t="shared" si="47"/>
        <v>2100.0257013874225</v>
      </c>
      <c r="H229" s="99">
        <f t="shared" si="57"/>
        <v>161</v>
      </c>
      <c r="I229" s="63">
        <f t="shared" si="5"/>
        <v>97.50153967554634</v>
      </c>
      <c r="J229" s="63">
        <f t="shared" si="49"/>
        <v>9.090389553440879</v>
      </c>
      <c r="K229" s="63">
        <f t="shared" si="50"/>
        <v>-1.590644159616111</v>
      </c>
      <c r="L229" s="63">
        <f t="shared" si="51"/>
        <v>105.00128506937112</v>
      </c>
      <c r="M229" s="99">
        <f t="shared" si="52"/>
        <v>1950.0307935109267</v>
      </c>
      <c r="N229" s="81">
        <f t="shared" si="53"/>
        <v>621325.9448154492</v>
      </c>
      <c r="O229" s="82">
        <f t="shared" si="64"/>
        <v>-460780.5596732585</v>
      </c>
      <c r="P229" s="83">
        <f t="shared" si="54"/>
        <v>35014646.75106307</v>
      </c>
      <c r="Q229" s="64">
        <f t="shared" si="55"/>
        <v>11025.269866219338</v>
      </c>
      <c r="R229" s="65">
        <f t="shared" si="56"/>
        <v>105.00128506937112</v>
      </c>
      <c r="S229" s="81"/>
      <c r="T229" s="81"/>
      <c r="U229" s="81"/>
      <c r="V229" s="81"/>
      <c r="W229" s="77"/>
      <c r="X229" s="77"/>
      <c r="Y229" s="77"/>
      <c r="Z229" s="77"/>
      <c r="AA229" s="77"/>
      <c r="AB229" s="77"/>
      <c r="AC229" s="92"/>
      <c r="AD229" s="92"/>
      <c r="AE229" s="92"/>
      <c r="AF229" s="92"/>
      <c r="AG229" s="92"/>
      <c r="AH229" s="92"/>
      <c r="AJ229" s="20">
        <f t="shared" si="62"/>
        <v>105.00128506937112</v>
      </c>
      <c r="AK229" s="89">
        <f t="shared" si="63"/>
        <v>5917.317530018401</v>
      </c>
      <c r="AL229" s="99">
        <f t="shared" si="58"/>
        <v>161</v>
      </c>
      <c r="AM229" s="20">
        <f t="shared" si="59"/>
        <v>26030.592339144965</v>
      </c>
      <c r="AN229" s="20">
        <f t="shared" si="60"/>
        <v>4875.076983777317</v>
      </c>
    </row>
    <row r="230" spans="1:40" ht="13.5" customHeight="1">
      <c r="A230" s="97">
        <v>230</v>
      </c>
      <c r="B230" s="99">
        <v>162</v>
      </c>
      <c r="C230" s="127">
        <f t="shared" si="61"/>
        <v>5068.07483553298</v>
      </c>
      <c r="D230" s="127">
        <f t="shared" si="44"/>
        <v>424.26406871192853</v>
      </c>
      <c r="E230" s="127">
        <f t="shared" si="45"/>
        <v>171.61842084530497</v>
      </c>
      <c r="F230" s="127">
        <f t="shared" si="46"/>
        <v>5663.957325090213</v>
      </c>
      <c r="G230" s="99">
        <f t="shared" si="47"/>
        <v>2106.394386166396</v>
      </c>
      <c r="H230" s="99">
        <f t="shared" si="57"/>
        <v>162</v>
      </c>
      <c r="I230" s="63">
        <f t="shared" si="48"/>
        <v>96.05884716035548</v>
      </c>
      <c r="J230" s="63">
        <f t="shared" si="49"/>
        <v>10.000000000000004</v>
      </c>
      <c r="K230" s="63">
        <f t="shared" si="50"/>
        <v>-0.7391278520356764</v>
      </c>
      <c r="L230" s="63">
        <f t="shared" si="51"/>
        <v>105.3197193083198</v>
      </c>
      <c r="M230" s="99">
        <f t="shared" si="52"/>
        <v>1921.1769432071096</v>
      </c>
      <c r="N230" s="81">
        <f t="shared" si="53"/>
        <v>596526.3956528031</v>
      </c>
      <c r="O230" s="82">
        <f t="shared" si="64"/>
        <v>-456146.8804831933</v>
      </c>
      <c r="P230" s="83">
        <f t="shared" si="54"/>
        <v>32080412.58044308</v>
      </c>
      <c r="Q230" s="64">
        <f t="shared" si="55"/>
        <v>11092.243275183271</v>
      </c>
      <c r="R230" s="65">
        <f t="shared" si="56"/>
        <v>105.3197193083198</v>
      </c>
      <c r="S230" s="81"/>
      <c r="T230" s="81"/>
      <c r="U230" s="81"/>
      <c r="V230" s="81"/>
      <c r="W230" s="77"/>
      <c r="X230" s="77"/>
      <c r="Y230" s="77"/>
      <c r="Z230" s="77"/>
      <c r="AA230" s="77"/>
      <c r="AB230" s="77"/>
      <c r="AC230" s="92"/>
      <c r="AD230" s="92"/>
      <c r="AE230" s="92"/>
      <c r="AF230" s="92"/>
      <c r="AG230" s="92"/>
      <c r="AH230" s="92"/>
      <c r="AJ230" s="20">
        <f t="shared" si="62"/>
        <v>105.3197193083198</v>
      </c>
      <c r="AK230" s="89">
        <f t="shared" si="63"/>
        <v>5663.957325090213</v>
      </c>
      <c r="AL230" s="99">
        <f t="shared" si="58"/>
        <v>162</v>
      </c>
      <c r="AM230" s="20">
        <f t="shared" si="59"/>
        <v>24341.671301185313</v>
      </c>
      <c r="AN230" s="20">
        <f t="shared" si="60"/>
        <v>4802.9423580177745</v>
      </c>
    </row>
    <row r="231" spans="1:40" ht="13.5" customHeight="1">
      <c r="A231" s="97">
        <v>231</v>
      </c>
      <c r="B231" s="99">
        <v>163</v>
      </c>
      <c r="C231" s="127">
        <f t="shared" si="18"/>
        <v>4795.081520757006</v>
      </c>
      <c r="D231" s="127">
        <f t="shared" si="44"/>
        <v>422.64961584165525</v>
      </c>
      <c r="E231" s="127">
        <f t="shared" si="45"/>
        <v>185.5348577632974</v>
      </c>
      <c r="F231" s="127">
        <f t="shared" si="46"/>
        <v>5403.265994361958</v>
      </c>
      <c r="G231" s="99">
        <f t="shared" si="47"/>
        <v>2110.8761149513784</v>
      </c>
      <c r="H231" s="99">
        <f t="shared" si="57"/>
        <v>163</v>
      </c>
      <c r="I231" s="63">
        <f t="shared" si="5"/>
        <v>94.58689418977663</v>
      </c>
      <c r="J231" s="63">
        <f t="shared" si="49"/>
        <v>10.833504408394022</v>
      </c>
      <c r="K231" s="63">
        <f t="shared" si="50"/>
        <v>0.12340714939825638</v>
      </c>
      <c r="L231" s="63">
        <f t="shared" si="51"/>
        <v>105.54380574756891</v>
      </c>
      <c r="M231" s="99">
        <f t="shared" si="52"/>
        <v>1891.7378837955325</v>
      </c>
      <c r="N231" s="81">
        <f t="shared" si="53"/>
        <v>570281.2565113833</v>
      </c>
      <c r="O231" s="82">
        <f t="shared" si="64"/>
        <v>-449260.0806231426</v>
      </c>
      <c r="P231" s="83">
        <f t="shared" si="54"/>
        <v>29195283.405828323</v>
      </c>
      <c r="Q231" s="64">
        <f t="shared" si="55"/>
        <v>11139.49493168056</v>
      </c>
      <c r="R231" s="65">
        <f t="shared" si="56"/>
        <v>105.54380574756891</v>
      </c>
      <c r="S231" s="81"/>
      <c r="T231" s="81"/>
      <c r="U231" s="81"/>
      <c r="V231" s="81"/>
      <c r="W231" s="77"/>
      <c r="X231" s="77"/>
      <c r="Y231" s="77"/>
      <c r="Z231" s="77"/>
      <c r="AA231" s="77"/>
      <c r="AB231" s="77"/>
      <c r="AC231" s="92"/>
      <c r="AD231" s="92"/>
      <c r="AE231" s="92"/>
      <c r="AF231" s="92"/>
      <c r="AG231" s="92"/>
      <c r="AH231" s="92"/>
      <c r="AJ231" s="20">
        <f t="shared" si="62"/>
        <v>105.54380574756891</v>
      </c>
      <c r="AK231" s="89">
        <f t="shared" si="63"/>
        <v>5403.265994361958</v>
      </c>
      <c r="AL231" s="99">
        <f t="shared" si="58"/>
        <v>163</v>
      </c>
      <c r="AM231" s="20">
        <f t="shared" si="59"/>
        <v>22677.593421759808</v>
      </c>
      <c r="AN231" s="20">
        <f t="shared" si="60"/>
        <v>4729.3447094888315</v>
      </c>
    </row>
    <row r="232" spans="1:40" ht="13.5" customHeight="1">
      <c r="A232" s="97">
        <v>232</v>
      </c>
      <c r="B232" s="99">
        <v>164</v>
      </c>
      <c r="C232" s="127">
        <f t="shared" si="61"/>
        <v>4520.627577698803</v>
      </c>
      <c r="D232" s="127">
        <f t="shared" si="44"/>
        <v>417.8185441920115</v>
      </c>
      <c r="E232" s="127">
        <f t="shared" si="45"/>
        <v>196.68539729125712</v>
      </c>
      <c r="F232" s="127">
        <f t="shared" si="46"/>
        <v>5135.131519182071</v>
      </c>
      <c r="G232" s="99">
        <f t="shared" si="47"/>
        <v>2113.0958175242263</v>
      </c>
      <c r="H232" s="99">
        <f t="shared" si="57"/>
        <v>164</v>
      </c>
      <c r="I232" s="63">
        <f t="shared" si="48"/>
        <v>93.08612913494372</v>
      </c>
      <c r="J232" s="63">
        <f t="shared" si="49"/>
        <v>11.584559306791371</v>
      </c>
      <c r="K232" s="63">
        <f t="shared" si="50"/>
        <v>0.9841024344762065</v>
      </c>
      <c r="L232" s="63">
        <f t="shared" si="51"/>
        <v>105.65479087621131</v>
      </c>
      <c r="M232" s="99">
        <f t="shared" si="52"/>
        <v>1861.7225826988742</v>
      </c>
      <c r="N232" s="81">
        <f t="shared" si="53"/>
        <v>542551.246781023</v>
      </c>
      <c r="O232" s="82">
        <f t="shared" si="64"/>
        <v>-440054.46207181073</v>
      </c>
      <c r="P232" s="83">
        <f t="shared" si="54"/>
        <v>26369575.719297167</v>
      </c>
      <c r="Q232" s="64">
        <f t="shared" si="55"/>
        <v>11162.934835095944</v>
      </c>
      <c r="R232" s="65">
        <f t="shared" si="56"/>
        <v>105.65479087621131</v>
      </c>
      <c r="S232" s="81"/>
      <c r="T232" s="81"/>
      <c r="U232" s="81"/>
      <c r="V232" s="81"/>
      <c r="W232" s="77"/>
      <c r="X232" s="77"/>
      <c r="Y232" s="77"/>
      <c r="Z232" s="77"/>
      <c r="AA232" s="77"/>
      <c r="AB232" s="77"/>
      <c r="AC232" s="92"/>
      <c r="AD232" s="92"/>
      <c r="AE232" s="92"/>
      <c r="AF232" s="92"/>
      <c r="AG232" s="92"/>
      <c r="AH232" s="92"/>
      <c r="AJ232" s="20">
        <f t="shared" si="62"/>
        <v>105.65479087621131</v>
      </c>
      <c r="AK232" s="89">
        <f t="shared" si="63"/>
        <v>5135.131519182071</v>
      </c>
      <c r="AL232" s="99">
        <f t="shared" si="58"/>
        <v>164</v>
      </c>
      <c r="AM232" s="20">
        <f t="shared" si="59"/>
        <v>21040.38612343293</v>
      </c>
      <c r="AN232" s="20">
        <f t="shared" si="60"/>
        <v>4654.306456747186</v>
      </c>
    </row>
    <row r="233" spans="1:40" ht="13.5" customHeight="1">
      <c r="A233" s="97">
        <v>233</v>
      </c>
      <c r="B233" s="99">
        <v>165</v>
      </c>
      <c r="C233" s="127">
        <f t="shared" si="18"/>
        <v>4244.796607688139</v>
      </c>
      <c r="D233" s="127">
        <f t="shared" si="44"/>
        <v>409.8076211353317</v>
      </c>
      <c r="E233" s="127">
        <f t="shared" si="45"/>
        <v>204.9038105676658</v>
      </c>
      <c r="F233" s="127">
        <f t="shared" si="46"/>
        <v>4859.508039391137</v>
      </c>
      <c r="G233" s="99">
        <f t="shared" si="47"/>
        <v>2112.6916975253753</v>
      </c>
      <c r="H233" s="99">
        <f t="shared" si="57"/>
        <v>165</v>
      </c>
      <c r="I233" s="63">
        <f t="shared" si="5"/>
        <v>91.55700914343072</v>
      </c>
      <c r="J233" s="63">
        <f t="shared" si="49"/>
        <v>12.24744871391588</v>
      </c>
      <c r="K233" s="63">
        <f t="shared" si="50"/>
        <v>1.8301270189221739</v>
      </c>
      <c r="L233" s="63">
        <f t="shared" si="51"/>
        <v>105.63458487626876</v>
      </c>
      <c r="M233" s="99">
        <f t="shared" si="52"/>
        <v>1831.1401828686144</v>
      </c>
      <c r="N233" s="81">
        <f t="shared" si="53"/>
        <v>513332.1144439734</v>
      </c>
      <c r="O233" s="82">
        <f t="shared" si="64"/>
        <v>-428485.34858481813</v>
      </c>
      <c r="P233" s="83">
        <f t="shared" si="54"/>
        <v>23614818.38490709</v>
      </c>
      <c r="Q233" s="64">
        <f t="shared" si="55"/>
        <v>11158.66552198163</v>
      </c>
      <c r="R233" s="65">
        <f t="shared" si="56"/>
        <v>105.63458487626876</v>
      </c>
      <c r="S233" s="81"/>
      <c r="T233" s="81"/>
      <c r="U233" s="81"/>
      <c r="V233" s="81"/>
      <c r="W233" s="77"/>
      <c r="X233" s="77"/>
      <c r="Y233" s="77"/>
      <c r="Z233" s="77"/>
      <c r="AA233" s="77"/>
      <c r="AB233" s="77"/>
      <c r="AC233" s="92"/>
      <c r="AD233" s="92"/>
      <c r="AE233" s="92"/>
      <c r="AF233" s="92"/>
      <c r="AG233" s="92"/>
      <c r="AH233" s="92"/>
      <c r="AJ233" s="20">
        <f t="shared" si="62"/>
        <v>105.63458487626876</v>
      </c>
      <c r="AK233" s="89">
        <f t="shared" si="63"/>
        <v>4859.508039391137</v>
      </c>
      <c r="AL233" s="99">
        <f t="shared" si="58"/>
        <v>165</v>
      </c>
      <c r="AM233" s="20">
        <f t="shared" si="59"/>
        <v>19432.044091105334</v>
      </c>
      <c r="AN233" s="20">
        <f t="shared" si="60"/>
        <v>4577.850457171536</v>
      </c>
    </row>
    <row r="234" spans="1:40" ht="13.5" customHeight="1">
      <c r="A234" s="97">
        <v>234</v>
      </c>
      <c r="B234" s="99">
        <v>166</v>
      </c>
      <c r="C234" s="127">
        <f t="shared" si="61"/>
        <v>3967.672631510498</v>
      </c>
      <c r="D234" s="127">
        <f t="shared" si="44"/>
        <v>398.677814633205</v>
      </c>
      <c r="E234" s="127">
        <f t="shared" si="45"/>
        <v>210.06757997990113</v>
      </c>
      <c r="F234" s="127">
        <f t="shared" si="46"/>
        <v>4576.418026123604</v>
      </c>
      <c r="G234" s="99">
        <f t="shared" si="47"/>
        <v>2109.3199253186317</v>
      </c>
      <c r="H234" s="99">
        <f t="shared" si="57"/>
        <v>166</v>
      </c>
      <c r="I234" s="63">
        <f t="shared" si="48"/>
        <v>90.00000000000001</v>
      </c>
      <c r="J234" s="63">
        <f t="shared" si="49"/>
        <v>12.81712764111576</v>
      </c>
      <c r="K234" s="63">
        <f t="shared" si="50"/>
        <v>2.6488686248158113</v>
      </c>
      <c r="L234" s="63">
        <f t="shared" si="51"/>
        <v>105.46599626593158</v>
      </c>
      <c r="M234" s="99">
        <f t="shared" si="52"/>
        <v>1800.0000000000002</v>
      </c>
      <c r="N234" s="81">
        <f t="shared" si="53"/>
        <v>482656.486454494</v>
      </c>
      <c r="O234" s="82">
        <f t="shared" si="64"/>
        <v>-414529.4512767541</v>
      </c>
      <c r="P234" s="83">
        <f t="shared" si="54"/>
        <v>20943601.949829064</v>
      </c>
      <c r="Q234" s="64">
        <f t="shared" si="55"/>
        <v>11123.076368365493</v>
      </c>
      <c r="R234" s="65">
        <f t="shared" si="56"/>
        <v>105.46599626593158</v>
      </c>
      <c r="S234" s="81"/>
      <c r="T234" s="81"/>
      <c r="U234" s="81"/>
      <c r="V234" s="81"/>
      <c r="W234" s="77"/>
      <c r="X234" s="77"/>
      <c r="Y234" s="187"/>
      <c r="Z234" s="77"/>
      <c r="AA234" s="77"/>
      <c r="AB234" s="77"/>
      <c r="AC234" s="92"/>
      <c r="AD234" s="92"/>
      <c r="AE234" s="92"/>
      <c r="AF234" s="92"/>
      <c r="AG234" s="92"/>
      <c r="AH234" s="92"/>
      <c r="AJ234" s="20">
        <f t="shared" si="62"/>
        <v>105.46599626593158</v>
      </c>
      <c r="AK234" s="89">
        <f t="shared" si="63"/>
        <v>4576.418026123604</v>
      </c>
      <c r="AL234" s="99">
        <f t="shared" si="58"/>
        <v>166</v>
      </c>
      <c r="AM234" s="20">
        <f t="shared" si="59"/>
        <v>17854.526841797244</v>
      </c>
      <c r="AN234" s="20">
        <f t="shared" si="60"/>
        <v>4500.000000000001</v>
      </c>
    </row>
    <row r="235" spans="1:40" ht="13.5" customHeight="1">
      <c r="A235" s="97">
        <v>235</v>
      </c>
      <c r="B235" s="99">
        <v>167</v>
      </c>
      <c r="C235" s="127">
        <f t="shared" si="18"/>
        <v>3689.3400638135977</v>
      </c>
      <c r="D235" s="127">
        <f t="shared" si="44"/>
        <v>384.513829233473</v>
      </c>
      <c r="E235" s="127">
        <f t="shared" si="45"/>
        <v>212.09972561964724</v>
      </c>
      <c r="F235" s="127">
        <f t="shared" si="46"/>
        <v>4285.953618666718</v>
      </c>
      <c r="G235" s="99">
        <f t="shared" si="47"/>
        <v>2102.6591634619963</v>
      </c>
      <c r="H235" s="99">
        <f t="shared" si="57"/>
        <v>167</v>
      </c>
      <c r="I235" s="63">
        <f t="shared" si="5"/>
        <v>88.41557598471972</v>
      </c>
      <c r="J235" s="63">
        <f t="shared" si="49"/>
        <v>13.289260487773493</v>
      </c>
      <c r="K235" s="63">
        <f t="shared" si="50"/>
        <v>3.4281217006065967</v>
      </c>
      <c r="L235" s="63">
        <f t="shared" si="51"/>
        <v>105.13295817309981</v>
      </c>
      <c r="M235" s="99">
        <f t="shared" si="52"/>
        <v>1768.3115196943945</v>
      </c>
      <c r="N235" s="81">
        <f t="shared" si="53"/>
        <v>450594.98252313386</v>
      </c>
      <c r="O235" s="82">
        <f t="shared" si="64"/>
        <v>-398184.8457740356</v>
      </c>
      <c r="P235" s="83">
        <f t="shared" si="54"/>
        <v>18369398.421362337</v>
      </c>
      <c r="Q235" s="64">
        <f t="shared" si="55"/>
        <v>11052.938894226754</v>
      </c>
      <c r="R235" s="65">
        <f t="shared" si="56"/>
        <v>105.13295817309981</v>
      </c>
      <c r="S235" s="81"/>
      <c r="T235" s="81"/>
      <c r="U235" s="81"/>
      <c r="V235" s="81"/>
      <c r="W235" s="77"/>
      <c r="X235" s="77"/>
      <c r="Y235" s="77"/>
      <c r="Z235" s="77"/>
      <c r="AA235" s="77"/>
      <c r="AB235" s="77"/>
      <c r="AC235" s="92"/>
      <c r="AD235" s="92"/>
      <c r="AE235" s="92"/>
      <c r="AF235" s="92"/>
      <c r="AG235" s="92"/>
      <c r="AH235" s="92"/>
      <c r="AJ235" s="20">
        <f t="shared" si="62"/>
        <v>105.13295817309981</v>
      </c>
      <c r="AK235" s="89">
        <f t="shared" si="63"/>
        <v>4285.953618666718</v>
      </c>
      <c r="AL235" s="99">
        <f t="shared" si="58"/>
        <v>167</v>
      </c>
      <c r="AM235" s="20">
        <f t="shared" si="59"/>
        <v>16309.756337279094</v>
      </c>
      <c r="AN235" s="20">
        <f t="shared" si="60"/>
        <v>4420.778799235986</v>
      </c>
    </row>
    <row r="236" spans="1:40" ht="13.5" customHeight="1">
      <c r="A236" s="97">
        <v>236</v>
      </c>
      <c r="B236" s="99">
        <v>168</v>
      </c>
      <c r="C236" s="127">
        <f t="shared" si="61"/>
        <v>3409.883687393813</v>
      </c>
      <c r="D236" s="127">
        <f t="shared" si="44"/>
        <v>367.42346141747663</v>
      </c>
      <c r="E236" s="127">
        <f t="shared" si="45"/>
        <v>210.9699528760213</v>
      </c>
      <c r="F236" s="127">
        <f t="shared" si="46"/>
        <v>3988.2771016873107</v>
      </c>
      <c r="G236" s="99">
        <f t="shared" si="47"/>
        <v>2092.414862882249</v>
      </c>
      <c r="H236" s="99">
        <f t="shared" si="57"/>
        <v>168</v>
      </c>
      <c r="I236" s="63">
        <f t="shared" si="48"/>
        <v>86.80421972849354</v>
      </c>
      <c r="J236" s="63">
        <f t="shared" si="49"/>
        <v>13.660254037844386</v>
      </c>
      <c r="K236" s="63">
        <f t="shared" si="50"/>
        <v>4.15626937777453</v>
      </c>
      <c r="L236" s="63">
        <f t="shared" si="51"/>
        <v>104.62074314411245</v>
      </c>
      <c r="M236" s="99">
        <f t="shared" si="52"/>
        <v>1736.0843945698707</v>
      </c>
      <c r="N236" s="81">
        <f t="shared" si="53"/>
        <v>417256.5142431734</v>
      </c>
      <c r="O236" s="82">
        <f t="shared" si="64"/>
        <v>-379470.56388427975</v>
      </c>
      <c r="P236" s="83">
        <f t="shared" si="54"/>
        <v>15906354.239843335</v>
      </c>
      <c r="Q236" s="64">
        <f t="shared" si="55"/>
        <v>10945.499896026353</v>
      </c>
      <c r="R236" s="65">
        <f t="shared" si="56"/>
        <v>104.62074314411245</v>
      </c>
      <c r="S236" s="81"/>
      <c r="T236" s="81"/>
      <c r="U236" s="81"/>
      <c r="V236" s="81"/>
      <c r="W236" s="77"/>
      <c r="X236" s="77"/>
      <c r="Y236" s="77"/>
      <c r="Z236" s="77"/>
      <c r="AA236" s="77"/>
      <c r="AB236" s="77"/>
      <c r="AC236" s="92"/>
      <c r="AD236" s="92"/>
      <c r="AE236" s="92"/>
      <c r="AF236" s="92"/>
      <c r="AG236" s="92"/>
      <c r="AH236" s="92"/>
      <c r="AJ236" s="20">
        <f t="shared" si="62"/>
        <v>104.62074314411245</v>
      </c>
      <c r="AK236" s="89">
        <f t="shared" si="63"/>
        <v>3988.2771016873107</v>
      </c>
      <c r="AL236" s="99">
        <f t="shared" si="58"/>
        <v>168</v>
      </c>
      <c r="AM236" s="20">
        <f t="shared" si="59"/>
        <v>14799.614642456916</v>
      </c>
      <c r="AN236" s="20">
        <f t="shared" si="60"/>
        <v>4340.210986424677</v>
      </c>
    </row>
    <row r="237" spans="1:40" ht="13.5" customHeight="1">
      <c r="A237" s="97">
        <v>237</v>
      </c>
      <c r="B237" s="99">
        <v>169</v>
      </c>
      <c r="C237" s="127">
        <f t="shared" si="18"/>
        <v>3129.3886273705702</v>
      </c>
      <c r="D237" s="127">
        <f t="shared" si="44"/>
        <v>347.5367792037414</v>
      </c>
      <c r="E237" s="127">
        <f t="shared" si="45"/>
        <v>206.69510405844477</v>
      </c>
      <c r="F237" s="127">
        <f t="shared" si="46"/>
        <v>3683.6205106327566</v>
      </c>
      <c r="G237" s="99">
        <f t="shared" si="47"/>
        <v>2078.3232704806005</v>
      </c>
      <c r="H237" s="99">
        <f t="shared" si="57"/>
        <v>169</v>
      </c>
      <c r="I237" s="63">
        <f t="shared" si="5"/>
        <v>85.16642206604668</v>
      </c>
      <c r="J237" s="63">
        <f t="shared" si="49"/>
        <v>13.92728480640038</v>
      </c>
      <c r="K237" s="63">
        <f t="shared" si="50"/>
        <v>4.822456651582968</v>
      </c>
      <c r="L237" s="63">
        <f t="shared" si="51"/>
        <v>103.91616352403003</v>
      </c>
      <c r="M237" s="99">
        <f t="shared" si="52"/>
        <v>1703.3284413209335</v>
      </c>
      <c r="N237" s="81">
        <f t="shared" si="53"/>
        <v>382787.7113433845</v>
      </c>
      <c r="O237" s="82">
        <f t="shared" si="64"/>
        <v>-358425.81526344735</v>
      </c>
      <c r="P237" s="83">
        <f t="shared" si="54"/>
        <v>13569060.06635433</v>
      </c>
      <c r="Q237" s="64">
        <f t="shared" si="55"/>
        <v>10798.569041552948</v>
      </c>
      <c r="R237" s="65">
        <f t="shared" si="56"/>
        <v>103.91616352403003</v>
      </c>
      <c r="S237" s="81"/>
      <c r="T237" s="81"/>
      <c r="U237" s="81"/>
      <c r="V237" s="81"/>
      <c r="W237" s="77"/>
      <c r="X237" s="77"/>
      <c r="Y237" s="77"/>
      <c r="Z237" s="77"/>
      <c r="AA237" s="77"/>
      <c r="AB237" s="77"/>
      <c r="AC237" s="92"/>
      <c r="AD237" s="92"/>
      <c r="AE237" s="92"/>
      <c r="AF237" s="92"/>
      <c r="AG237" s="92"/>
      <c r="AH237" s="92"/>
      <c r="AJ237" s="20">
        <f t="shared" si="62"/>
        <v>103.91616352403003</v>
      </c>
      <c r="AK237" s="89">
        <f t="shared" si="63"/>
        <v>3683.6205106327566</v>
      </c>
      <c r="AL237" s="99">
        <f t="shared" si="58"/>
        <v>169</v>
      </c>
      <c r="AM237" s="20">
        <f t="shared" si="59"/>
        <v>13325.941632366423</v>
      </c>
      <c r="AN237" s="20">
        <f t="shared" si="60"/>
        <v>4258.3211033023335</v>
      </c>
    </row>
    <row r="238" spans="1:40" ht="13.5" customHeight="1">
      <c r="A238" s="97">
        <v>238</v>
      </c>
      <c r="B238" s="99">
        <v>170</v>
      </c>
      <c r="C238" s="127">
        <f t="shared" si="61"/>
        <v>2847.940325256362</v>
      </c>
      <c r="D238" s="127">
        <f t="shared" si="44"/>
        <v>325.005132251821</v>
      </c>
      <c r="E238" s="127">
        <f t="shared" si="45"/>
        <v>199.33890731660264</v>
      </c>
      <c r="F238" s="127">
        <f t="shared" si="46"/>
        <v>3372.284364824786</v>
      </c>
      <c r="G238" s="99">
        <f t="shared" si="47"/>
        <v>2060.1550923733016</v>
      </c>
      <c r="H238" s="99">
        <f t="shared" si="57"/>
        <v>170</v>
      </c>
      <c r="I238" s="63">
        <f t="shared" si="48"/>
        <v>83.5026818864129</v>
      </c>
      <c r="J238" s="63">
        <f t="shared" si="49"/>
        <v>14.088320528055174</v>
      </c>
      <c r="K238" s="63">
        <f t="shared" si="50"/>
        <v>5.416752204197011</v>
      </c>
      <c r="L238" s="63">
        <f t="shared" si="51"/>
        <v>103.00775461866509</v>
      </c>
      <c r="M238" s="99">
        <f t="shared" si="52"/>
        <v>1670.053637728258</v>
      </c>
      <c r="N238" s="81">
        <f t="shared" si="53"/>
        <v>347371.4403562324</v>
      </c>
      <c r="O238" s="82">
        <f t="shared" si="64"/>
        <v>-335108.86674015777</v>
      </c>
      <c r="P238" s="83">
        <f t="shared" si="54"/>
        <v>11372301.83724171</v>
      </c>
      <c r="Q238" s="64">
        <f t="shared" si="55"/>
        <v>10610.597511579119</v>
      </c>
      <c r="R238" s="65">
        <f t="shared" si="56"/>
        <v>103.00775461866509</v>
      </c>
      <c r="S238" s="81">
        <f>N238</f>
        <v>347371.4403562324</v>
      </c>
      <c r="T238" s="81"/>
      <c r="U238" s="93"/>
      <c r="V238" s="81"/>
      <c r="W238" s="82">
        <f>O238</f>
        <v>-335108.86674015777</v>
      </c>
      <c r="X238" s="82"/>
      <c r="Y238" s="82"/>
      <c r="Z238" s="82"/>
      <c r="AA238" s="83">
        <f>P238</f>
        <v>11372301.83724171</v>
      </c>
      <c r="AB238" s="83"/>
      <c r="AC238" s="102"/>
      <c r="AD238" s="102"/>
      <c r="AE238" s="104">
        <f>Q238</f>
        <v>10610.597511579119</v>
      </c>
      <c r="AF238" s="104"/>
      <c r="AG238" s="104"/>
      <c r="AH238" s="104"/>
      <c r="AI238" s="56" t="s">
        <v>62</v>
      </c>
      <c r="AJ238" s="20">
        <f t="shared" si="62"/>
        <v>103.00775461866509</v>
      </c>
      <c r="AK238" s="89">
        <f t="shared" si="63"/>
        <v>3372.284364824786</v>
      </c>
      <c r="AL238" s="99">
        <f t="shared" si="58"/>
        <v>170</v>
      </c>
      <c r="AM238" s="20">
        <f t="shared" si="59"/>
        <v>11890.532750568465</v>
      </c>
      <c r="AN238" s="20">
        <f t="shared" si="60"/>
        <v>4175.134094320645</v>
      </c>
    </row>
    <row r="239" spans="1:40" ht="13.5" customHeight="1">
      <c r="A239" s="97">
        <v>239</v>
      </c>
      <c r="B239" s="99">
        <v>171</v>
      </c>
      <c r="C239" s="127">
        <f t="shared" si="18"/>
        <v>2565.624512930456</v>
      </c>
      <c r="D239" s="127">
        <f t="shared" si="44"/>
        <v>300.00000000000045</v>
      </c>
      <c r="E239" s="127">
        <f t="shared" si="45"/>
        <v>189.01102660051515</v>
      </c>
      <c r="F239" s="127">
        <f t="shared" si="46"/>
        <v>3054.635539530972</v>
      </c>
      <c r="G239" s="99">
        <f t="shared" si="47"/>
        <v>2037.7187612491332</v>
      </c>
      <c r="H239" s="99">
        <f t="shared" si="57"/>
        <v>171</v>
      </c>
      <c r="I239" s="63">
        <f t="shared" si="5"/>
        <v>81.81350598096789</v>
      </c>
      <c r="J239" s="63">
        <f t="shared" si="49"/>
        <v>14.142135623730951</v>
      </c>
      <c r="K239" s="63">
        <f t="shared" si="50"/>
        <v>5.930296457757817</v>
      </c>
      <c r="L239" s="63">
        <f t="shared" si="51"/>
        <v>101.88593806245666</v>
      </c>
      <c r="M239" s="99">
        <f t="shared" si="52"/>
        <v>1636.2701196193577</v>
      </c>
      <c r="N239" s="81">
        <f t="shared" si="53"/>
        <v>311224.4073840315</v>
      </c>
      <c r="O239" s="82">
        <f t="shared" si="64"/>
        <v>-309595.61817317555</v>
      </c>
      <c r="P239" s="83">
        <f t="shared" si="54"/>
        <v>9330798.279365672</v>
      </c>
      <c r="Q239" s="64">
        <f t="shared" si="55"/>
        <v>10380.744374866756</v>
      </c>
      <c r="R239" s="65">
        <f t="shared" si="56"/>
        <v>101.88593806245666</v>
      </c>
      <c r="S239" s="81"/>
      <c r="T239" s="81"/>
      <c r="U239" s="81"/>
      <c r="V239" s="81"/>
      <c r="W239" s="77"/>
      <c r="X239" s="77"/>
      <c r="Y239" s="77"/>
      <c r="Z239" s="77"/>
      <c r="AA239" s="77"/>
      <c r="AB239" s="77"/>
      <c r="AC239" s="92"/>
      <c r="AD239" s="92"/>
      <c r="AE239" s="92"/>
      <c r="AF239" s="92"/>
      <c r="AG239" s="92"/>
      <c r="AH239" s="92"/>
      <c r="AJ239" s="20">
        <f t="shared" si="62"/>
        <v>101.88593806245666</v>
      </c>
      <c r="AK239" s="89">
        <f t="shared" si="63"/>
        <v>3054.635539530972</v>
      </c>
      <c r="AL239" s="99">
        <f t="shared" si="58"/>
        <v>171</v>
      </c>
      <c r="AM239" s="20">
        <f t="shared" si="59"/>
        <v>10495.136821677686</v>
      </c>
      <c r="AN239" s="20">
        <f t="shared" si="60"/>
        <v>4090.6752990483947</v>
      </c>
    </row>
    <row r="240" spans="1:40" ht="13.5" customHeight="1">
      <c r="A240" s="97">
        <v>240</v>
      </c>
      <c r="B240" s="99">
        <v>172</v>
      </c>
      <c r="C240" s="127">
        <f t="shared" si="61"/>
        <v>2282.5271865241493</v>
      </c>
      <c r="D240" s="127">
        <f t="shared" si="44"/>
        <v>272.7116866032267</v>
      </c>
      <c r="E240" s="127">
        <f t="shared" si="45"/>
        <v>175.86542682363137</v>
      </c>
      <c r="F240" s="127">
        <f t="shared" si="46"/>
        <v>2731.1042999510073</v>
      </c>
      <c r="G240" s="99">
        <f t="shared" si="47"/>
        <v>2010.8632613478665</v>
      </c>
      <c r="H240" s="99">
        <f t="shared" si="57"/>
        <v>172</v>
      </c>
      <c r="I240" s="63">
        <f t="shared" si="48"/>
        <v>80.09940888905578</v>
      </c>
      <c r="J240" s="63">
        <f t="shared" si="49"/>
        <v>14.088320528055174</v>
      </c>
      <c r="K240" s="63">
        <f t="shared" si="50"/>
        <v>6.355433650282359</v>
      </c>
      <c r="L240" s="63">
        <f t="shared" si="51"/>
        <v>100.54316306739332</v>
      </c>
      <c r="M240" s="99">
        <f t="shared" si="52"/>
        <v>1601.9881777811156</v>
      </c>
      <c r="N240" s="81">
        <f t="shared" si="53"/>
        <v>274593.8649840332</v>
      </c>
      <c r="O240" s="82">
        <f t="shared" si="64"/>
        <v>-281977.9234125406</v>
      </c>
      <c r="P240" s="83">
        <f t="shared" si="54"/>
        <v>7458930.697210882</v>
      </c>
      <c r="Q240" s="64">
        <f t="shared" si="55"/>
        <v>10108.927639596444</v>
      </c>
      <c r="R240" s="65">
        <f t="shared" si="56"/>
        <v>100.54316306739332</v>
      </c>
      <c r="S240" s="81"/>
      <c r="T240" s="81"/>
      <c r="U240" s="81"/>
      <c r="V240" s="81"/>
      <c r="W240" s="77"/>
      <c r="X240" s="77"/>
      <c r="Y240" s="77"/>
      <c r="Z240" s="77"/>
      <c r="AA240" s="77"/>
      <c r="AB240" s="77"/>
      <c r="AC240" s="92"/>
      <c r="AD240" s="92"/>
      <c r="AE240" s="92"/>
      <c r="AF240" s="92"/>
      <c r="AG240" s="92"/>
      <c r="AH240" s="92"/>
      <c r="AJ240" s="20">
        <f t="shared" si="62"/>
        <v>100.54316306739332</v>
      </c>
      <c r="AK240" s="89">
        <f t="shared" si="63"/>
        <v>2731.1042999510073</v>
      </c>
      <c r="AL240" s="99">
        <f t="shared" si="58"/>
        <v>172</v>
      </c>
      <c r="AM240" s="20">
        <f t="shared" si="59"/>
        <v>9141.453920689197</v>
      </c>
      <c r="AN240" s="20">
        <f t="shared" si="60"/>
        <v>4004.970444452789</v>
      </c>
    </row>
    <row r="241" spans="1:40" ht="13.5" customHeight="1">
      <c r="A241" s="97">
        <v>241</v>
      </c>
      <c r="B241" s="99">
        <v>173</v>
      </c>
      <c r="C241" s="127">
        <f t="shared" si="18"/>
        <v>1998.7345802254965</v>
      </c>
      <c r="D241" s="127">
        <f t="shared" si="44"/>
        <v>243.3478726035839</v>
      </c>
      <c r="E241" s="127">
        <f t="shared" si="45"/>
        <v>160.09807860059257</v>
      </c>
      <c r="F241" s="127">
        <f t="shared" si="46"/>
        <v>2402.180531429673</v>
      </c>
      <c r="G241" s="99">
        <f t="shared" si="47"/>
        <v>1979.4804702619467</v>
      </c>
      <c r="H241" s="99">
        <f t="shared" si="57"/>
        <v>173</v>
      </c>
      <c r="I241" s="63">
        <f t="shared" si="5"/>
        <v>78.36091274125573</v>
      </c>
      <c r="J241" s="63">
        <f t="shared" si="49"/>
        <v>13.927284806400381</v>
      </c>
      <c r="K241" s="63">
        <f t="shared" si="50"/>
        <v>6.685825965441223</v>
      </c>
      <c r="L241" s="63">
        <f t="shared" si="51"/>
        <v>98.97402351309734</v>
      </c>
      <c r="M241" s="99">
        <f t="shared" si="52"/>
        <v>1567.2182548251146</v>
      </c>
      <c r="N241" s="81">
        <f t="shared" si="53"/>
        <v>237753.47240042512</v>
      </c>
      <c r="O241" s="82">
        <f t="shared" si="64"/>
        <v>-252361.71262214024</v>
      </c>
      <c r="P241" s="83">
        <f t="shared" si="54"/>
        <v>5770471.305579746</v>
      </c>
      <c r="Q241" s="64">
        <f t="shared" si="55"/>
        <v>9795.857330371144</v>
      </c>
      <c r="R241" s="65">
        <f t="shared" si="56"/>
        <v>98.97402351309734</v>
      </c>
      <c r="S241" s="81"/>
      <c r="T241" s="81"/>
      <c r="U241" s="81"/>
      <c r="V241" s="81"/>
      <c r="W241" s="77"/>
      <c r="X241" s="77"/>
      <c r="Y241" s="77"/>
      <c r="Z241" s="77"/>
      <c r="AA241" s="77"/>
      <c r="AB241" s="77"/>
      <c r="AC241" s="92"/>
      <c r="AD241" s="92"/>
      <c r="AE241" s="92"/>
      <c r="AF241" s="92"/>
      <c r="AG241" s="92"/>
      <c r="AH241" s="92"/>
      <c r="AJ241" s="20">
        <f t="shared" si="62"/>
        <v>98.97402351309734</v>
      </c>
      <c r="AK241" s="89">
        <f t="shared" si="63"/>
        <v>2402.180531429673</v>
      </c>
      <c r="AL241" s="99">
        <f t="shared" si="58"/>
        <v>173</v>
      </c>
      <c r="AM241" s="20">
        <f t="shared" si="59"/>
        <v>7831.133301699027</v>
      </c>
      <c r="AN241" s="20">
        <f t="shared" si="60"/>
        <v>3918.0456370627867</v>
      </c>
    </row>
    <row r="242" spans="1:40" ht="13.5" customHeight="1">
      <c r="A242" s="97">
        <v>242</v>
      </c>
      <c r="B242" s="99">
        <v>174</v>
      </c>
      <c r="C242" s="127">
        <f t="shared" si="61"/>
        <v>1714.3331400115308</v>
      </c>
      <c r="D242" s="127">
        <f t="shared" si="44"/>
        <v>212.13203435596492</v>
      </c>
      <c r="E242" s="127">
        <f t="shared" si="45"/>
        <v>141.94403677674472</v>
      </c>
      <c r="F242" s="127">
        <f t="shared" si="46"/>
        <v>2068.4092111442405</v>
      </c>
      <c r="G242" s="99">
        <f t="shared" si="47"/>
        <v>1943.5069830596426</v>
      </c>
      <c r="H242" s="99">
        <f t="shared" si="57"/>
        <v>174</v>
      </c>
      <c r="I242" s="63">
        <f t="shared" si="48"/>
        <v>76.59854710033548</v>
      </c>
      <c r="J242" s="63">
        <f t="shared" si="49"/>
        <v>13.66025403784439</v>
      </c>
      <c r="K242" s="63">
        <f t="shared" si="50"/>
        <v>6.916548014802255</v>
      </c>
      <c r="L242" s="63">
        <f t="shared" si="51"/>
        <v>97.17534915298214</v>
      </c>
      <c r="M242" s="99">
        <f t="shared" si="52"/>
        <v>1531.9709420067097</v>
      </c>
      <c r="N242" s="81">
        <f t="shared" si="53"/>
        <v>200998.3872841859</v>
      </c>
      <c r="O242" s="82">
        <f t="shared" si="64"/>
        <v>-220864.97751948057</v>
      </c>
      <c r="P242" s="83">
        <f t="shared" si="54"/>
        <v>4278316.664746339</v>
      </c>
      <c r="Q242" s="64">
        <f t="shared" si="55"/>
        <v>9443.048483003986</v>
      </c>
      <c r="R242" s="65">
        <f t="shared" si="56"/>
        <v>97.17534915298214</v>
      </c>
      <c r="S242" s="81"/>
      <c r="T242" s="81"/>
      <c r="U242" s="81"/>
      <c r="V242" s="81"/>
      <c r="W242" s="77"/>
      <c r="X242" s="77"/>
      <c r="Y242" s="77"/>
      <c r="Z242" s="77"/>
      <c r="AA242" s="77"/>
      <c r="AB242" s="77"/>
      <c r="AC242" s="92"/>
      <c r="AD242" s="92"/>
      <c r="AE242" s="92"/>
      <c r="AF242" s="92"/>
      <c r="AG242" s="92"/>
      <c r="AH242" s="92"/>
      <c r="AJ242" s="20">
        <f t="shared" si="62"/>
        <v>97.17534915298214</v>
      </c>
      <c r="AK242" s="89">
        <f t="shared" si="63"/>
        <v>2068.4092111442405</v>
      </c>
      <c r="AL242" s="99">
        <f t="shared" si="58"/>
        <v>174</v>
      </c>
      <c r="AM242" s="20">
        <f t="shared" si="59"/>
        <v>6565.771388541963</v>
      </c>
      <c r="AN242" s="20">
        <f t="shared" si="60"/>
        <v>3829.927355016774</v>
      </c>
    </row>
    <row r="243" spans="1:40" ht="13.5" customHeight="1">
      <c r="A243" s="97">
        <v>243</v>
      </c>
      <c r="B243" s="99">
        <v>175</v>
      </c>
      <c r="C243" s="127">
        <f t="shared" si="18"/>
        <v>1429.4094973159922</v>
      </c>
      <c r="D243" s="127">
        <f t="shared" si="44"/>
        <v>179.30174323807265</v>
      </c>
      <c r="E243" s="127">
        <f t="shared" si="45"/>
        <v>121.67393630179201</v>
      </c>
      <c r="F243" s="127">
        <f t="shared" si="46"/>
        <v>1730.385176855857</v>
      </c>
      <c r="G243" s="99">
        <f t="shared" si="47"/>
        <v>1902.9253910348543</v>
      </c>
      <c r="H243" s="99">
        <f t="shared" si="57"/>
        <v>175</v>
      </c>
      <c r="I243" s="63">
        <f t="shared" si="5"/>
        <v>74.81284879994163</v>
      </c>
      <c r="J243" s="63">
        <f t="shared" si="49"/>
        <v>13.2892604877735</v>
      </c>
      <c r="K243" s="63">
        <f t="shared" si="50"/>
        <v>7.044160264027586</v>
      </c>
      <c r="L243" s="63">
        <f t="shared" si="51"/>
        <v>95.14626955174272</v>
      </c>
      <c r="M243" s="99">
        <f t="shared" si="52"/>
        <v>1496.2569759988328</v>
      </c>
      <c r="N243" s="81">
        <f t="shared" si="53"/>
        <v>164639.69446546736</v>
      </c>
      <c r="O243" s="82">
        <f t="shared" si="64"/>
        <v>-187615.6837389899</v>
      </c>
      <c r="P243" s="83">
        <f t="shared" si="54"/>
        <v>2994232.8602824756</v>
      </c>
      <c r="Q243" s="64">
        <f t="shared" si="55"/>
        <v>9052.812609612884</v>
      </c>
      <c r="R243" s="65">
        <f t="shared" si="56"/>
        <v>95.14626955174272</v>
      </c>
      <c r="S243" s="81"/>
      <c r="T243" s="81"/>
      <c r="U243" s="81"/>
      <c r="V243" s="81"/>
      <c r="W243" s="77"/>
      <c r="X243" s="77"/>
      <c r="Y243" s="77"/>
      <c r="Z243" s="77"/>
      <c r="AA243" s="77"/>
      <c r="AB243" s="77"/>
      <c r="AC243" s="92"/>
      <c r="AD243" s="92"/>
      <c r="AE243" s="92"/>
      <c r="AF243" s="92"/>
      <c r="AG243" s="92"/>
      <c r="AH243" s="92"/>
      <c r="AJ243" s="20">
        <f t="shared" si="62"/>
        <v>95.14626955174272</v>
      </c>
      <c r="AK243" s="89">
        <f t="shared" si="63"/>
        <v>1730.385176855857</v>
      </c>
      <c r="AL243" s="99">
        <f t="shared" si="58"/>
        <v>175</v>
      </c>
      <c r="AM243" s="20">
        <f t="shared" si="59"/>
        <v>5346.909829795095</v>
      </c>
      <c r="AN243" s="20">
        <f t="shared" si="60"/>
        <v>3740.6424399970815</v>
      </c>
    </row>
    <row r="244" spans="1:40" ht="13.5" customHeight="1">
      <c r="A244" s="97">
        <v>244</v>
      </c>
      <c r="B244" s="99">
        <v>176</v>
      </c>
      <c r="C244" s="127">
        <f t="shared" si="61"/>
        <v>1144.0504426405776</v>
      </c>
      <c r="D244" s="127">
        <f t="shared" si="44"/>
        <v>145.10685758878526</v>
      </c>
      <c r="E244" s="127">
        <f t="shared" si="45"/>
        <v>99.58995768604527</v>
      </c>
      <c r="F244" s="127">
        <f t="shared" si="46"/>
        <v>1388.747257915408</v>
      </c>
      <c r="G244" s="99">
        <f t="shared" si="47"/>
        <v>1857.764994611982</v>
      </c>
      <c r="H244" s="99">
        <f t="shared" si="57"/>
        <v>176</v>
      </c>
      <c r="I244" s="63">
        <f t="shared" si="48"/>
        <v>73.00436178107498</v>
      </c>
      <c r="J244" s="63">
        <f t="shared" si="49"/>
        <v>12.817127641115768</v>
      </c>
      <c r="K244" s="63">
        <f t="shared" si="50"/>
        <v>7.0667603084083455</v>
      </c>
      <c r="L244" s="63">
        <f t="shared" si="51"/>
        <v>92.8882497305991</v>
      </c>
      <c r="M244" s="99">
        <f t="shared" si="52"/>
        <v>1460.0872356214995</v>
      </c>
      <c r="N244" s="81">
        <f t="shared" si="53"/>
        <v>128998.30210593113</v>
      </c>
      <c r="O244" s="82">
        <f t="shared" si="64"/>
        <v>-152749.6744089772</v>
      </c>
      <c r="P244" s="83">
        <f t="shared" si="54"/>
        <v>1928618.9463675648</v>
      </c>
      <c r="Q244" s="64">
        <f t="shared" si="55"/>
        <v>8628.226938014144</v>
      </c>
      <c r="R244" s="65">
        <f t="shared" si="56"/>
        <v>92.8882497305991</v>
      </c>
      <c r="S244" s="81"/>
      <c r="T244" s="81"/>
      <c r="U244" s="81"/>
      <c r="V244" s="81"/>
      <c r="W244" s="77"/>
      <c r="X244" s="77"/>
      <c r="Y244" s="187"/>
      <c r="Z244" s="77"/>
      <c r="AA244" s="77"/>
      <c r="AB244" s="77"/>
      <c r="AC244" s="92"/>
      <c r="AD244" s="92"/>
      <c r="AE244" s="92"/>
      <c r="AF244" s="92"/>
      <c r="AG244" s="92"/>
      <c r="AH244" s="92"/>
      <c r="AJ244" s="20">
        <f t="shared" si="62"/>
        <v>92.8882497305991</v>
      </c>
      <c r="AK244" s="89">
        <f t="shared" si="63"/>
        <v>1388.747257915408</v>
      </c>
      <c r="AL244" s="99">
        <f t="shared" si="58"/>
        <v>176</v>
      </c>
      <c r="AM244" s="20">
        <f t="shared" si="59"/>
        <v>4176.033620516585</v>
      </c>
      <c r="AN244" s="20">
        <f t="shared" si="60"/>
        <v>3650.218089053749</v>
      </c>
    </row>
    <row r="245" spans="1:40" ht="13.5" customHeight="1">
      <c r="A245" s="97">
        <v>245</v>
      </c>
      <c r="B245" s="99">
        <v>177</v>
      </c>
      <c r="C245" s="127">
        <f t="shared" si="18"/>
        <v>858.3428991176692</v>
      </c>
      <c r="D245" s="127">
        <f t="shared" si="44"/>
        <v>109.80762113533173</v>
      </c>
      <c r="E245" s="127">
        <f t="shared" si="45"/>
        <v>76.02132218501997</v>
      </c>
      <c r="F245" s="127">
        <f t="shared" si="46"/>
        <v>1044.1718424380208</v>
      </c>
      <c r="G245" s="99">
        <f t="shared" si="47"/>
        <v>1808.1019374730745</v>
      </c>
      <c r="H245" s="99">
        <f t="shared" si="57"/>
        <v>177</v>
      </c>
      <c r="I245" s="63">
        <f t="shared" si="5"/>
        <v>71.17363692640073</v>
      </c>
      <c r="J245" s="63">
        <f t="shared" si="49"/>
        <v>12.247448713915887</v>
      </c>
      <c r="K245" s="63">
        <f t="shared" si="50"/>
        <v>6.984011233337105</v>
      </c>
      <c r="L245" s="63">
        <f t="shared" si="51"/>
        <v>90.40509687365372</v>
      </c>
      <c r="M245" s="99">
        <f t="shared" si="52"/>
        <v>1423.4727385280146</v>
      </c>
      <c r="N245" s="81">
        <f t="shared" si="53"/>
        <v>94398.45656835075</v>
      </c>
      <c r="O245" s="82">
        <f t="shared" si="64"/>
        <v>-116408.62617498758</v>
      </c>
      <c r="P245" s="83">
        <f t="shared" si="54"/>
        <v>1090294.836540411</v>
      </c>
      <c r="Q245" s="64">
        <f t="shared" si="55"/>
        <v>8173.081540734714</v>
      </c>
      <c r="R245" s="65">
        <f t="shared" si="56"/>
        <v>90.40509687365372</v>
      </c>
      <c r="S245" s="81"/>
      <c r="T245" s="81"/>
      <c r="U245" s="81"/>
      <c r="V245" s="81"/>
      <c r="W245" s="77"/>
      <c r="X245" s="77"/>
      <c r="Y245" s="77"/>
      <c r="Z245" s="77"/>
      <c r="AA245" s="77"/>
      <c r="AB245" s="77"/>
      <c r="AC245" s="92"/>
      <c r="AD245" s="92"/>
      <c r="AE245" s="92"/>
      <c r="AF245" s="92"/>
      <c r="AG245" s="92"/>
      <c r="AH245" s="92"/>
      <c r="AJ245" s="20">
        <f t="shared" si="62"/>
        <v>90.40509687365372</v>
      </c>
      <c r="AK245" s="89">
        <f t="shared" si="63"/>
        <v>1044.1718424380208</v>
      </c>
      <c r="AL245" s="99">
        <f t="shared" si="58"/>
        <v>177</v>
      </c>
      <c r="AM245" s="20">
        <f t="shared" si="59"/>
        <v>3054.5692930077603</v>
      </c>
      <c r="AN245" s="20">
        <f t="shared" si="60"/>
        <v>3558.6818463200366</v>
      </c>
    </row>
    <row r="246" spans="1:40" ht="13.5" customHeight="1">
      <c r="A246" s="97">
        <v>246</v>
      </c>
      <c r="B246" s="99">
        <v>178</v>
      </c>
      <c r="C246" s="127">
        <f t="shared" si="61"/>
        <v>572.3738960327278</v>
      </c>
      <c r="D246" s="127">
        <f t="shared" si="44"/>
        <v>73.67268238138388</v>
      </c>
      <c r="E246" s="127">
        <f t="shared" si="45"/>
        <v>51.319383868808686</v>
      </c>
      <c r="F246" s="127">
        <f t="shared" si="46"/>
        <v>697.3659622829203</v>
      </c>
      <c r="G246" s="99">
        <f t="shared" si="47"/>
        <v>1754.0587567232851</v>
      </c>
      <c r="H246" s="99">
        <f t="shared" si="57"/>
        <v>178</v>
      </c>
      <c r="I246" s="63">
        <f t="shared" si="48"/>
        <v>69.3212318924442</v>
      </c>
      <c r="J246" s="63">
        <f t="shared" si="49"/>
        <v>11.58455930679138</v>
      </c>
      <c r="K246" s="63">
        <f t="shared" si="50"/>
        <v>6.797146636928669</v>
      </c>
      <c r="L246" s="63">
        <f t="shared" si="51"/>
        <v>87.70293783616425</v>
      </c>
      <c r="M246" s="99">
        <f t="shared" si="52"/>
        <v>1386.424637848884</v>
      </c>
      <c r="N246" s="81">
        <f t="shared" si="53"/>
        <v>61161.043639155825</v>
      </c>
      <c r="O246" s="82">
        <f t="shared" si="64"/>
        <v>-78738.11347245885</v>
      </c>
      <c r="P246" s="83">
        <f t="shared" si="54"/>
        <v>486319.2853507835</v>
      </c>
      <c r="Q246" s="64">
        <f t="shared" si="55"/>
        <v>7691.805305094092</v>
      </c>
      <c r="R246" s="65">
        <f t="shared" si="56"/>
        <v>87.70293783616425</v>
      </c>
      <c r="S246" s="81"/>
      <c r="T246" s="81"/>
      <c r="U246" s="81"/>
      <c r="V246" s="81"/>
      <c r="W246" s="77"/>
      <c r="X246" s="77"/>
      <c r="Y246" s="77"/>
      <c r="Z246" s="77"/>
      <c r="AA246" s="77"/>
      <c r="AB246" s="77"/>
      <c r="AC246" s="92"/>
      <c r="AD246" s="92"/>
      <c r="AE246" s="92"/>
      <c r="AF246" s="92"/>
      <c r="AG246" s="92"/>
      <c r="AH246" s="92"/>
      <c r="AJ246" s="20">
        <f t="shared" si="62"/>
        <v>87.70293783616425</v>
      </c>
      <c r="AK246" s="89">
        <f t="shared" si="63"/>
        <v>697.3659622829203</v>
      </c>
      <c r="AL246" s="99">
        <f t="shared" si="58"/>
        <v>178</v>
      </c>
      <c r="AM246" s="20">
        <f t="shared" si="59"/>
        <v>1983.8831788033237</v>
      </c>
      <c r="AN246" s="20">
        <f t="shared" si="60"/>
        <v>3466.06159462221</v>
      </c>
    </row>
    <row r="247" spans="1:40" ht="13.5" customHeight="1">
      <c r="A247" s="97">
        <v>247</v>
      </c>
      <c r="B247" s="99">
        <v>179</v>
      </c>
      <c r="C247" s="127">
        <f t="shared" si="18"/>
        <v>286.2305423143445</v>
      </c>
      <c r="D247" s="127">
        <f t="shared" si="44"/>
        <v>36.97705002973183</v>
      </c>
      <c r="E247" s="127">
        <f t="shared" si="45"/>
        <v>25.85239174215963</v>
      </c>
      <c r="F247" s="127">
        <f t="shared" si="46"/>
        <v>349.059984086236</v>
      </c>
      <c r="G247" s="99">
        <f t="shared" si="47"/>
        <v>1695.803351760617</v>
      </c>
      <c r="H247" s="99">
        <f t="shared" si="57"/>
        <v>179</v>
      </c>
      <c r="I247" s="63">
        <f t="shared" si="5"/>
        <v>67.44771093972332</v>
      </c>
      <c r="J247" s="63">
        <f t="shared" si="49"/>
        <v>10.833504408394035</v>
      </c>
      <c r="K247" s="63">
        <f t="shared" si="50"/>
        <v>6.508952239913495</v>
      </c>
      <c r="L247" s="63">
        <f t="shared" si="51"/>
        <v>84.79016758803085</v>
      </c>
      <c r="M247" s="99">
        <f t="shared" si="52"/>
        <v>1348.9542187944664</v>
      </c>
      <c r="N247" s="81">
        <f t="shared" si="53"/>
        <v>29596.854548947333</v>
      </c>
      <c r="O247" s="82">
        <f t="shared" si="64"/>
        <v>-39885.8291511172</v>
      </c>
      <c r="P247" s="83">
        <f t="shared" si="54"/>
        <v>121842.87249028333</v>
      </c>
      <c r="Q247" s="64">
        <f t="shared" si="55"/>
        <v>7189.372519606358</v>
      </c>
      <c r="R247" s="65">
        <f t="shared" si="56"/>
        <v>84.79016758803085</v>
      </c>
      <c r="S247" s="81"/>
      <c r="T247" s="81"/>
      <c r="U247" s="81"/>
      <c r="V247" s="81"/>
      <c r="W247" s="77"/>
      <c r="X247" s="77"/>
      <c r="Y247" s="77"/>
      <c r="Z247" s="77"/>
      <c r="AA247" s="77"/>
      <c r="AB247" s="77"/>
      <c r="AC247" s="92"/>
      <c r="AD247" s="92"/>
      <c r="AE247" s="92"/>
      <c r="AF247" s="92"/>
      <c r="AG247" s="92"/>
      <c r="AH247" s="92"/>
      <c r="AJ247" s="20">
        <f t="shared" si="62"/>
        <v>84.79016758803085</v>
      </c>
      <c r="AK247" s="89">
        <f t="shared" si="63"/>
        <v>349.059984086236</v>
      </c>
      <c r="AL247" s="99">
        <f t="shared" si="58"/>
        <v>179</v>
      </c>
      <c r="AM247" s="20">
        <f t="shared" si="59"/>
        <v>965.2797440069077</v>
      </c>
      <c r="AN247" s="20">
        <f t="shared" si="60"/>
        <v>3372.385546986166</v>
      </c>
    </row>
    <row r="248" spans="1:40" ht="13.5" customHeight="1">
      <c r="A248" s="97">
        <v>248</v>
      </c>
      <c r="B248" s="99">
        <v>180</v>
      </c>
      <c r="C248" s="127">
        <f t="shared" si="61"/>
        <v>2.0093212241203113E-12</v>
      </c>
      <c r="D248" s="127">
        <f t="shared" si="44"/>
        <v>2.598932341278319E-13</v>
      </c>
      <c r="E248" s="127">
        <f t="shared" si="45"/>
        <v>1.8192526388948234E-13</v>
      </c>
      <c r="F248" s="127">
        <f t="shared" si="46"/>
        <v>2.4511397221376253E-12</v>
      </c>
      <c r="G248" s="99">
        <f t="shared" si="47"/>
        <v>1633.5473823565517</v>
      </c>
      <c r="H248" s="99">
        <f t="shared" si="57"/>
        <v>180</v>
      </c>
      <c r="I248" s="63">
        <f t="shared" si="48"/>
        <v>65.55364476086962</v>
      </c>
      <c r="J248" s="63">
        <f t="shared" si="49"/>
        <v>10.000000000000016</v>
      </c>
      <c r="K248" s="63">
        <f t="shared" si="50"/>
        <v>6.123724356957944</v>
      </c>
      <c r="L248" s="63">
        <f t="shared" si="51"/>
        <v>81.67736911782758</v>
      </c>
      <c r="M248" s="99">
        <f t="shared" si="52"/>
        <v>1311.0728952173922</v>
      </c>
      <c r="N248" s="81">
        <f t="shared" si="53"/>
        <v>2.0020264384440417E-10</v>
      </c>
      <c r="O248" s="82">
        <f>F248*L338</f>
        <v>-2.832636384624985E-10</v>
      </c>
      <c r="P248" s="83">
        <f t="shared" si="54"/>
        <v>6.008085937440915E-24</v>
      </c>
      <c r="Q248" s="64">
        <f t="shared" si="55"/>
        <v>6671.192626009854</v>
      </c>
      <c r="R248" s="65">
        <f t="shared" si="56"/>
        <v>81.67736911782758</v>
      </c>
      <c r="S248" s="81">
        <f>N248</f>
        <v>2.0020264384440417E-10</v>
      </c>
      <c r="T248" s="81">
        <f>N248</f>
        <v>2.0020264384440417E-10</v>
      </c>
      <c r="U248" s="81">
        <f>N248</f>
        <v>2.0020264384440417E-10</v>
      </c>
      <c r="V248" s="81">
        <f>N248</f>
        <v>2.0020264384440417E-10</v>
      </c>
      <c r="W248" s="82">
        <f>O248</f>
        <v>-2.832636384624985E-10</v>
      </c>
      <c r="X248" s="82">
        <f>O248</f>
        <v>-2.832636384624985E-10</v>
      </c>
      <c r="Y248" s="82">
        <f>O248</f>
        <v>-2.832636384624985E-10</v>
      </c>
      <c r="Z248" s="82">
        <f>O248</f>
        <v>-2.832636384624985E-10</v>
      </c>
      <c r="AA248" s="83">
        <f>P248</f>
        <v>6.008085937440915E-24</v>
      </c>
      <c r="AB248" s="83">
        <f>P248</f>
        <v>6.008085937440915E-24</v>
      </c>
      <c r="AC248" s="102">
        <f>P248</f>
        <v>6.008085937440915E-24</v>
      </c>
      <c r="AD248" s="102">
        <f>P248</f>
        <v>6.008085937440915E-24</v>
      </c>
      <c r="AE248" s="104">
        <f>Q248</f>
        <v>6671.192626009854</v>
      </c>
      <c r="AF248" s="104">
        <f>Q248</f>
        <v>6671.192626009854</v>
      </c>
      <c r="AG248" s="104">
        <f>Q248</f>
        <v>6671.192626009854</v>
      </c>
      <c r="AH248" s="104">
        <f>Q248</f>
        <v>6671.192626009854</v>
      </c>
      <c r="AI248" s="56" t="s">
        <v>63</v>
      </c>
      <c r="AJ248" s="20">
        <f t="shared" si="62"/>
        <v>81.67736911782758</v>
      </c>
      <c r="AK248" s="89">
        <f t="shared" si="63"/>
        <v>2.4511397221376253E-12</v>
      </c>
      <c r="AL248" s="99">
        <f t="shared" si="58"/>
        <v>180</v>
      </c>
      <c r="AM248" s="20">
        <f t="shared" si="59"/>
        <v>6.585916486822929E-12</v>
      </c>
      <c r="AN248" s="20">
        <f t="shared" si="60"/>
        <v>3277.682238043481</v>
      </c>
    </row>
    <row r="249" spans="1:40" ht="13.5" customHeight="1">
      <c r="A249" s="97">
        <v>249</v>
      </c>
      <c r="B249" s="99">
        <v>181</v>
      </c>
      <c r="C249" s="127">
        <f t="shared" si="18"/>
        <v>-286.2305423143405</v>
      </c>
      <c r="D249" s="127">
        <f t="shared" si="44"/>
        <v>-36.97705002973131</v>
      </c>
      <c r="E249" s="127">
        <f t="shared" si="45"/>
        <v>-25.852391742159266</v>
      </c>
      <c r="F249" s="127">
        <f t="shared" si="46"/>
        <v>-349.05998408623105</v>
      </c>
      <c r="G249" s="99">
        <f t="shared" si="47"/>
        <v>1567.544114174767</v>
      </c>
      <c r="H249" s="99">
        <f t="shared" si="57"/>
        <v>181</v>
      </c>
      <c r="I249" s="63">
        <f t="shared" si="5"/>
        <v>63.63961030678927</v>
      </c>
      <c r="J249" s="63">
        <f t="shared" si="49"/>
        <v>9.090389553440891</v>
      </c>
      <c r="K249" s="63">
        <f t="shared" si="50"/>
        <v>5.64720584850818</v>
      </c>
      <c r="L249" s="63">
        <f t="shared" si="51"/>
        <v>78.37720570873834</v>
      </c>
      <c r="M249" s="99">
        <f t="shared" si="52"/>
        <v>1272.7922061357854</v>
      </c>
      <c r="N249" s="81">
        <f t="shared" si="53"/>
        <v>-27358.346177415464</v>
      </c>
      <c r="O249" s="82">
        <f aca="true" t="shared" si="65" ref="O249:O312">F249*L339</f>
        <v>40771.97517543141</v>
      </c>
      <c r="P249" s="83">
        <f t="shared" si="54"/>
        <v>121842.87249027987</v>
      </c>
      <c r="Q249" s="64">
        <f t="shared" si="55"/>
        <v>6142.986374709886</v>
      </c>
      <c r="R249" s="65">
        <f t="shared" si="56"/>
        <v>78.37720570873834</v>
      </c>
      <c r="S249" s="81"/>
      <c r="T249" s="81"/>
      <c r="U249" s="81"/>
      <c r="V249" s="81"/>
      <c r="W249" s="77"/>
      <c r="X249" s="77"/>
      <c r="Y249" s="77"/>
      <c r="Z249" s="77"/>
      <c r="AA249" s="77"/>
      <c r="AB249" s="77"/>
      <c r="AC249" s="92"/>
      <c r="AD249" s="92"/>
      <c r="AE249" s="92"/>
      <c r="AF249" s="92"/>
      <c r="AG249" s="92"/>
      <c r="AH249" s="92"/>
      <c r="AJ249" s="20">
        <f t="shared" si="62"/>
        <v>78.37720570873834</v>
      </c>
      <c r="AK249" s="89">
        <f t="shared" si="63"/>
        <v>349.05998408623105</v>
      </c>
      <c r="AL249" s="99">
        <f t="shared" si="58"/>
        <v>181</v>
      </c>
      <c r="AM249" s="20">
        <f t="shared" si="59"/>
        <v>-910.7800085392794</v>
      </c>
      <c r="AN249" s="20">
        <f t="shared" si="60"/>
        <v>3181.9805153394636</v>
      </c>
    </row>
    <row r="250" spans="1:40" ht="13.5" customHeight="1">
      <c r="A250" s="97">
        <v>250</v>
      </c>
      <c r="B250" s="99">
        <v>182</v>
      </c>
      <c r="C250" s="127">
        <f t="shared" si="61"/>
        <v>-572.3738960327238</v>
      </c>
      <c r="D250" s="127">
        <f t="shared" si="44"/>
        <v>-73.67268238138337</v>
      </c>
      <c r="E250" s="127">
        <f t="shared" si="45"/>
        <v>-51.31938386880833</v>
      </c>
      <c r="F250" s="127">
        <f t="shared" si="46"/>
        <v>-697.3659622829156</v>
      </c>
      <c r="G250" s="99">
        <f t="shared" si="47"/>
        <v>1498.0857374467994</v>
      </c>
      <c r="H250" s="99">
        <f t="shared" si="57"/>
        <v>182</v>
      </c>
      <c r="I250" s="63">
        <f t="shared" si="48"/>
        <v>61.70619061091879</v>
      </c>
      <c r="J250" s="63">
        <f t="shared" si="49"/>
        <v>8.111595753452796</v>
      </c>
      <c r="K250" s="63">
        <f t="shared" si="50"/>
        <v>5.086500507968377</v>
      </c>
      <c r="L250" s="63">
        <f t="shared" si="51"/>
        <v>74.90428687233997</v>
      </c>
      <c r="M250" s="99">
        <f t="shared" si="52"/>
        <v>1234.1238122183759</v>
      </c>
      <c r="N250" s="81">
        <f t="shared" si="53"/>
        <v>-52235.70009384492</v>
      </c>
      <c r="O250" s="82">
        <f t="shared" si="65"/>
        <v>82284.64894198065</v>
      </c>
      <c r="P250" s="83">
        <f t="shared" si="54"/>
        <v>486319.2853507768</v>
      </c>
      <c r="Q250" s="64">
        <f t="shared" si="55"/>
        <v>5610.652191853801</v>
      </c>
      <c r="R250" s="65">
        <f t="shared" si="56"/>
        <v>74.90428687233997</v>
      </c>
      <c r="S250" s="81"/>
      <c r="T250" s="81"/>
      <c r="U250" s="81"/>
      <c r="V250" s="81"/>
      <c r="W250" s="77"/>
      <c r="X250" s="77"/>
      <c r="Y250" s="77"/>
      <c r="Z250" s="77"/>
      <c r="AA250" s="77"/>
      <c r="AB250" s="77"/>
      <c r="AC250" s="92"/>
      <c r="AD250" s="92"/>
      <c r="AE250" s="92"/>
      <c r="AF250" s="92"/>
      <c r="AG250" s="92"/>
      <c r="AH250" s="92"/>
      <c r="AJ250" s="20">
        <f t="shared" si="62"/>
        <v>74.90428687233997</v>
      </c>
      <c r="AK250" s="89">
        <f t="shared" si="63"/>
        <v>697.3659622829156</v>
      </c>
      <c r="AL250" s="99">
        <f t="shared" si="58"/>
        <v>182</v>
      </c>
      <c r="AM250" s="20">
        <f t="shared" si="59"/>
        <v>-1765.9506364654735</v>
      </c>
      <c r="AN250" s="20">
        <f t="shared" si="60"/>
        <v>3085.3095305459397</v>
      </c>
    </row>
    <row r="251" spans="1:40" ht="13.5" customHeight="1">
      <c r="A251" s="97">
        <v>251</v>
      </c>
      <c r="B251" s="99">
        <v>183</v>
      </c>
      <c r="C251" s="127">
        <f t="shared" si="61"/>
        <v>-858.3428991176578</v>
      </c>
      <c r="D251" s="127">
        <f>$B$65*SIN($C$65*(B251+$D$65)/180*PI())</f>
        <v>-109.80762113533122</v>
      </c>
      <c r="E251" s="127">
        <f>$B$66*SIN($C$66*(B251+$D$66)/180*PI())</f>
        <v>-76.02132218501964</v>
      </c>
      <c r="F251" s="127">
        <f>C251+D251+E251</f>
        <v>-1044.1718424380088</v>
      </c>
      <c r="G251" s="99">
        <f>L251*$M$66</f>
        <v>1425.5001916799097</v>
      </c>
      <c r="H251" s="99">
        <f>B251</f>
        <v>183</v>
      </c>
      <c r="I251" s="63">
        <f t="shared" si="48"/>
        <v>59.75397461162688</v>
      </c>
      <c r="J251" s="63">
        <f>$H$65*SIN($I$65*(H251+$J$65)/180*PI())</f>
        <v>7.071067811865498</v>
      </c>
      <c r="K251" s="63">
        <f>$H$66*SIN($I$66*(H251+$J$66)/180*PI())</f>
        <v>4.449967160503105</v>
      </c>
      <c r="L251" s="63">
        <f>I251+J251+K251</f>
        <v>71.27500958399548</v>
      </c>
      <c r="M251" s="99">
        <f>I251*$M$66</f>
        <v>1195.0794922325376</v>
      </c>
      <c r="N251" s="81">
        <f>F251*L251</f>
        <v>-74423.3580771073</v>
      </c>
      <c r="O251" s="82">
        <f t="shared" si="65"/>
        <v>124395.40594992055</v>
      </c>
      <c r="P251" s="83">
        <f>F251^2</f>
        <v>1090294.8365403858</v>
      </c>
      <c r="Q251" s="64">
        <f>L251^2</f>
        <v>5080.126991198648</v>
      </c>
      <c r="R251" s="65">
        <f>ABS(L251)</f>
        <v>71.27500958399548</v>
      </c>
      <c r="S251" s="81"/>
      <c r="T251" s="81"/>
      <c r="U251" s="81"/>
      <c r="V251" s="81"/>
      <c r="W251" s="77"/>
      <c r="X251" s="77"/>
      <c r="Y251" s="77"/>
      <c r="Z251" s="77"/>
      <c r="AA251" s="77"/>
      <c r="AB251" s="77"/>
      <c r="AC251" s="92"/>
      <c r="AD251" s="92"/>
      <c r="AE251" s="92"/>
      <c r="AF251" s="92"/>
      <c r="AG251" s="92"/>
      <c r="AH251" s="92"/>
      <c r="AJ251" s="20">
        <f>ABS(L251)</f>
        <v>71.27500958399548</v>
      </c>
      <c r="AK251" s="89">
        <f>ABS(F251)</f>
        <v>1044.1718424380088</v>
      </c>
      <c r="AL251" s="99">
        <f>B251</f>
        <v>183</v>
      </c>
      <c r="AM251" s="20">
        <f t="shared" si="59"/>
        <v>-2564.4699900973374</v>
      </c>
      <c r="AN251" s="20">
        <f t="shared" si="60"/>
        <v>2987.698730581344</v>
      </c>
    </row>
    <row r="252" spans="1:40" ht="13.5" customHeight="1">
      <c r="A252" s="97">
        <v>252</v>
      </c>
      <c r="B252" s="99">
        <v>184</v>
      </c>
      <c r="C252" s="127">
        <f t="shared" si="61"/>
        <v>-1144.0504426405662</v>
      </c>
      <c r="D252" s="127">
        <f t="shared" si="44"/>
        <v>-145.10685758878475</v>
      </c>
      <c r="E252" s="127">
        <f t="shared" si="45"/>
        <v>-99.58995768604495</v>
      </c>
      <c r="F252" s="127">
        <f t="shared" si="46"/>
        <v>-1388.747257915396</v>
      </c>
      <c r="G252" s="99">
        <f t="shared" si="47"/>
        <v>1350.147535992557</v>
      </c>
      <c r="H252" s="99">
        <f t="shared" si="57"/>
        <v>184</v>
      </c>
      <c r="I252" s="63">
        <f t="shared" si="48"/>
        <v>57.783556972818566</v>
      </c>
      <c r="J252" s="63">
        <f t="shared" si="49"/>
        <v>5.976724774602421</v>
      </c>
      <c r="K252" s="63">
        <f t="shared" si="50"/>
        <v>3.747095052206861</v>
      </c>
      <c r="L252" s="63">
        <f t="shared" si="51"/>
        <v>67.50737679962785</v>
      </c>
      <c r="M252" s="99">
        <f t="shared" si="52"/>
        <v>1155.6711394563713</v>
      </c>
      <c r="N252" s="81">
        <f t="shared" si="53"/>
        <v>-93750.68441954459</v>
      </c>
      <c r="O252" s="82">
        <f t="shared" si="65"/>
        <v>166965.10823254197</v>
      </c>
      <c r="P252" s="83">
        <f t="shared" si="54"/>
        <v>1928618.9463675313</v>
      </c>
      <c r="Q252" s="64">
        <f t="shared" si="55"/>
        <v>4557.245922366932</v>
      </c>
      <c r="R252" s="65">
        <f t="shared" si="56"/>
        <v>67.50737679962785</v>
      </c>
      <c r="S252" s="81"/>
      <c r="T252" s="81"/>
      <c r="U252" s="81"/>
      <c r="V252" s="81"/>
      <c r="W252" s="77"/>
      <c r="X252" s="77"/>
      <c r="Y252" s="77"/>
      <c r="Z252" s="77"/>
      <c r="AA252" s="77"/>
      <c r="AB252" s="77"/>
      <c r="AC252" s="92"/>
      <c r="AD252" s="92"/>
      <c r="AE252" s="92"/>
      <c r="AF252" s="92"/>
      <c r="AG252" s="92"/>
      <c r="AH252" s="92"/>
      <c r="AJ252" s="20">
        <f t="shared" si="62"/>
        <v>67.50737679962785</v>
      </c>
      <c r="AK252" s="89">
        <f t="shared" si="63"/>
        <v>1388.747257915396</v>
      </c>
      <c r="AL252" s="99">
        <f t="shared" si="58"/>
        <v>184</v>
      </c>
      <c r="AM252" s="20">
        <f t="shared" si="59"/>
        <v>-3305.365196604973</v>
      </c>
      <c r="AN252" s="20">
        <f t="shared" si="60"/>
        <v>2889.1778486409285</v>
      </c>
    </row>
    <row r="253" spans="1:40" ht="13.5" customHeight="1">
      <c r="A253" s="97">
        <v>253</v>
      </c>
      <c r="B253" s="99">
        <v>185</v>
      </c>
      <c r="C253" s="127">
        <f t="shared" si="61"/>
        <v>-1429.4094973159881</v>
      </c>
      <c r="D253" s="127">
        <f>$B$65*SIN($C$65*(B253+$D$65)/180*PI())</f>
        <v>-179.30174323807216</v>
      </c>
      <c r="E253" s="127">
        <f>$B$66*SIN($C$66*(B253+$D$66)/180*PI())</f>
        <v>-121.6739363017917</v>
      </c>
      <c r="F253" s="127">
        <f>C253+D253+E253</f>
        <v>-1730.3851768558518</v>
      </c>
      <c r="G253" s="99">
        <f>L253*$M$66</f>
        <v>1272.4159108611034</v>
      </c>
      <c r="H253" s="99">
        <f>B253</f>
        <v>185</v>
      </c>
      <c r="I253" s="63">
        <f t="shared" si="48"/>
        <v>55.79553790279445</v>
      </c>
      <c r="J253" s="63">
        <f>$H$65*SIN($I$65*(H253+$J$65)/180*PI())</f>
        <v>4.836895252959509</v>
      </c>
      <c r="K253" s="63">
        <f>$H$66*SIN($I$66*(H253+$J$66)/180*PI())</f>
        <v>2.988362387301212</v>
      </c>
      <c r="L253" s="63">
        <f>I253+J253+K253</f>
        <v>63.620795543055166</v>
      </c>
      <c r="M253" s="99">
        <f>I253*$M$66</f>
        <v>1115.910758055889</v>
      </c>
      <c r="N253" s="81">
        <f>F253*L253</f>
        <v>-110088.4815474795</v>
      </c>
      <c r="O253" s="82">
        <f t="shared" si="65"/>
        <v>209858.5227763021</v>
      </c>
      <c r="P253" s="83">
        <f>F253^2</f>
        <v>2994232.8602824574</v>
      </c>
      <c r="Q253" s="64">
        <f>L253^2</f>
        <v>4047.6056255312283</v>
      </c>
      <c r="R253" s="65">
        <f>ABS(L253)</f>
        <v>63.620795543055166</v>
      </c>
      <c r="S253" s="81"/>
      <c r="T253" s="81"/>
      <c r="U253" s="81"/>
      <c r="V253" s="81"/>
      <c r="W253" s="77"/>
      <c r="X253" s="77"/>
      <c r="Y253" s="77"/>
      <c r="Z253" s="77"/>
      <c r="AA253" s="77"/>
      <c r="AB253" s="77"/>
      <c r="AC253" s="92"/>
      <c r="AD253" s="92"/>
      <c r="AE253" s="92"/>
      <c r="AF253" s="92"/>
      <c r="AG253" s="92"/>
      <c r="AH253" s="92"/>
      <c r="AJ253" s="20">
        <f>ABS(L253)</f>
        <v>63.620795543055166</v>
      </c>
      <c r="AK253" s="89">
        <f>ABS(F253)</f>
        <v>1730.3851768558518</v>
      </c>
      <c r="AL253" s="99">
        <f>B253</f>
        <v>185</v>
      </c>
      <c r="AM253" s="20">
        <f t="shared" si="59"/>
        <v>-3987.733589305429</v>
      </c>
      <c r="AN253" s="20">
        <f t="shared" si="60"/>
        <v>2789.7768951397225</v>
      </c>
    </row>
    <row r="254" spans="1:40" ht="13.5" customHeight="1">
      <c r="A254" s="97">
        <v>254</v>
      </c>
      <c r="B254" s="99">
        <v>186</v>
      </c>
      <c r="C254" s="127">
        <f t="shared" si="61"/>
        <v>-1714.333140011527</v>
      </c>
      <c r="D254" s="127">
        <f t="shared" si="44"/>
        <v>-212.1320343559638</v>
      </c>
      <c r="E254" s="127">
        <f t="shared" si="45"/>
        <v>-141.94403677674447</v>
      </c>
      <c r="F254" s="127">
        <f t="shared" si="46"/>
        <v>-2068.409211144235</v>
      </c>
      <c r="G254" s="99">
        <f t="shared" si="47"/>
        <v>1192.7171426302014</v>
      </c>
      <c r="H254" s="99">
        <f t="shared" si="57"/>
        <v>186</v>
      </c>
      <c r="I254" s="63">
        <f t="shared" si="48"/>
        <v>53.79052297142158</v>
      </c>
      <c r="J254" s="63">
        <f t="shared" si="49"/>
        <v>3.660254037844391</v>
      </c>
      <c r="K254" s="63">
        <f t="shared" si="50"/>
        <v>2.1850801222440994</v>
      </c>
      <c r="L254" s="63">
        <f t="shared" si="51"/>
        <v>59.63585713151007</v>
      </c>
      <c r="M254" s="99">
        <f t="shared" si="52"/>
        <v>1075.8104594284316</v>
      </c>
      <c r="N254" s="81">
        <f t="shared" si="53"/>
        <v>-123351.35620529705</v>
      </c>
      <c r="O254" s="82">
        <f t="shared" si="65"/>
        <v>252944.55797183438</v>
      </c>
      <c r="P254" s="83">
        <f t="shared" si="54"/>
        <v>4278316.664746317</v>
      </c>
      <c r="Q254" s="64">
        <f t="shared" si="55"/>
        <v>3556.4354558098808</v>
      </c>
      <c r="R254" s="65">
        <f t="shared" si="56"/>
        <v>59.63585713151007</v>
      </c>
      <c r="S254" s="81"/>
      <c r="T254" s="81"/>
      <c r="U254" s="81"/>
      <c r="V254" s="81"/>
      <c r="W254" s="77"/>
      <c r="X254" s="77"/>
      <c r="Y254" s="187"/>
      <c r="Z254" s="77"/>
      <c r="AA254" s="77"/>
      <c r="AB254" s="77"/>
      <c r="AC254" s="92"/>
      <c r="AD254" s="92"/>
      <c r="AE254" s="92"/>
      <c r="AF254" s="92"/>
      <c r="AG254" s="92"/>
      <c r="AH254" s="92"/>
      <c r="AJ254" s="20">
        <f t="shared" si="62"/>
        <v>59.63585713151007</v>
      </c>
      <c r="AK254" s="89">
        <f t="shared" si="63"/>
        <v>2068.409211144235</v>
      </c>
      <c r="AL254" s="99">
        <f t="shared" si="58"/>
        <v>186</v>
      </c>
      <c r="AM254" s="20">
        <f t="shared" si="59"/>
        <v>-4610.743807422967</v>
      </c>
      <c r="AN254" s="20">
        <f t="shared" si="60"/>
        <v>2689.526148571079</v>
      </c>
    </row>
    <row r="255" spans="1:40" ht="13.5" customHeight="1">
      <c r="A255" s="97">
        <v>255</v>
      </c>
      <c r="B255" s="99">
        <v>187</v>
      </c>
      <c r="C255" s="127">
        <f t="shared" si="61"/>
        <v>-1998.7345802254997</v>
      </c>
      <c r="D255" s="127">
        <f>$B$65*SIN($C$65*(B255+$D$65)/180*PI())</f>
        <v>-243.34787260358348</v>
      </c>
      <c r="E255" s="127">
        <f>$B$66*SIN($C$66*(B255+$D$66)/180*PI())</f>
        <v>-160.09807860059232</v>
      </c>
      <c r="F255" s="127">
        <f>C255+D255+E255</f>
        <v>-2402.1805314296753</v>
      </c>
      <c r="G255" s="99">
        <f>L255*$M$66</f>
        <v>1111.482047009441</v>
      </c>
      <c r="H255" s="99">
        <f>B255</f>
        <v>187</v>
      </c>
      <c r="I255" s="63">
        <f t="shared" si="48"/>
        <v>51.76912292567111</v>
      </c>
      <c r="J255" s="63">
        <f>$H$65*SIN($I$65*(H255+$J$65)/180*PI())</f>
        <v>2.4557560793794626</v>
      </c>
      <c r="K255" s="63">
        <f>$H$66*SIN($I$66*(H255+$J$66)/180*PI())</f>
        <v>1.3492233454214713</v>
      </c>
      <c r="L255" s="63">
        <f>I255+J255+K255</f>
        <v>55.574102350472046</v>
      </c>
      <c r="M255" s="99">
        <f>I255*$M$66</f>
        <v>1035.3824585134223</v>
      </c>
      <c r="N255" s="81">
        <f>F255*L255</f>
        <v>-133499.02671798412</v>
      </c>
      <c r="O255" s="82">
        <f t="shared" si="65"/>
        <v>296096.3425931124</v>
      </c>
      <c r="P255" s="83">
        <f>F255^2</f>
        <v>5770471.305579757</v>
      </c>
      <c r="Q255" s="64">
        <f>L255^2</f>
        <v>3088.4808520607426</v>
      </c>
      <c r="R255" s="65">
        <f>ABS(L255)</f>
        <v>55.574102350472046</v>
      </c>
      <c r="S255" s="81"/>
      <c r="T255" s="81"/>
      <c r="U255" s="81"/>
      <c r="V255" s="81"/>
      <c r="W255" s="77"/>
      <c r="X255" s="77"/>
      <c r="Y255" s="77"/>
      <c r="Z255" s="77"/>
      <c r="AA255" s="77"/>
      <c r="AB255" s="77"/>
      <c r="AC255" s="92"/>
      <c r="AD255" s="92"/>
      <c r="AE255" s="92"/>
      <c r="AF255" s="92"/>
      <c r="AG255" s="92"/>
      <c r="AH255" s="92"/>
      <c r="AJ255" s="20">
        <f>ABS(L255)</f>
        <v>55.574102350472046</v>
      </c>
      <c r="AK255" s="89">
        <f>ABS(F255)</f>
        <v>2402.1805314296753</v>
      </c>
      <c r="AL255" s="99">
        <f>B255</f>
        <v>187</v>
      </c>
      <c r="AM255" s="20">
        <f t="shared" si="59"/>
        <v>-5173.636808974177</v>
      </c>
      <c r="AN255" s="20">
        <f t="shared" si="60"/>
        <v>2588.4561462835554</v>
      </c>
    </row>
    <row r="256" spans="1:40" ht="13.5" customHeight="1">
      <c r="A256" s="97">
        <v>256</v>
      </c>
      <c r="B256" s="99">
        <v>188</v>
      </c>
      <c r="C256" s="127">
        <f t="shared" si="61"/>
        <v>-2282.5271865241525</v>
      </c>
      <c r="D256" s="127">
        <f t="shared" si="44"/>
        <v>-272.71168660322576</v>
      </c>
      <c r="E256" s="127">
        <f t="shared" si="45"/>
        <v>-175.86542682363117</v>
      </c>
      <c r="F256" s="127">
        <f t="shared" si="46"/>
        <v>-2731.104299951009</v>
      </c>
      <c r="G256" s="99">
        <f t="shared" si="47"/>
        <v>1029.1554918812901</v>
      </c>
      <c r="H256" s="99">
        <f t="shared" si="57"/>
        <v>188</v>
      </c>
      <c r="I256" s="63">
        <f t="shared" si="48"/>
        <v>49.73195350357879</v>
      </c>
      <c r="J256" s="63">
        <f t="shared" si="49"/>
        <v>1.2325683343243943</v>
      </c>
      <c r="K256" s="63">
        <f t="shared" si="50"/>
        <v>0.4932527561613241</v>
      </c>
      <c r="L256" s="63">
        <f t="shared" si="51"/>
        <v>51.4577745940645</v>
      </c>
      <c r="M256" s="99">
        <f t="shared" si="52"/>
        <v>994.6390700715757</v>
      </c>
      <c r="N256" s="81">
        <f t="shared" si="53"/>
        <v>-140536.54945975935</v>
      </c>
      <c r="O256" s="82">
        <f t="shared" si="65"/>
        <v>339191.1858098312</v>
      </c>
      <c r="P256" s="83">
        <f t="shared" si="54"/>
        <v>7458930.697210891</v>
      </c>
      <c r="Q256" s="64">
        <f t="shared" si="55"/>
        <v>2647.9025661735504</v>
      </c>
      <c r="R256" s="65">
        <f t="shared" si="56"/>
        <v>51.4577745940645</v>
      </c>
      <c r="S256" s="81"/>
      <c r="T256" s="81"/>
      <c r="U256" s="81"/>
      <c r="V256" s="81"/>
      <c r="W256" s="77"/>
      <c r="X256" s="77"/>
      <c r="Y256" s="77"/>
      <c r="Z256" s="77"/>
      <c r="AA256" s="77"/>
      <c r="AB256" s="77"/>
      <c r="AC256" s="92"/>
      <c r="AD256" s="92"/>
      <c r="AE256" s="92"/>
      <c r="AF256" s="92"/>
      <c r="AG256" s="92"/>
      <c r="AH256" s="92"/>
      <c r="AJ256" s="20">
        <f t="shared" si="62"/>
        <v>51.4577745940645</v>
      </c>
      <c r="AK256" s="89">
        <f t="shared" si="63"/>
        <v>2731.104299951009</v>
      </c>
      <c r="AL256" s="99">
        <f t="shared" si="58"/>
        <v>188</v>
      </c>
      <c r="AM256" s="20">
        <f t="shared" si="59"/>
        <v>-5675.726795543684</v>
      </c>
      <c r="AN256" s="20">
        <f t="shared" si="60"/>
        <v>2486.5976751789394</v>
      </c>
    </row>
    <row r="257" spans="1:40" ht="13.5" customHeight="1">
      <c r="A257" s="97">
        <v>257</v>
      </c>
      <c r="B257" s="99">
        <v>189</v>
      </c>
      <c r="C257" s="127">
        <f t="shared" si="61"/>
        <v>-2565.624512930452</v>
      </c>
      <c r="D257" s="127">
        <f>$B$65*SIN($C$65*(B257+$D$65)/180*PI())</f>
        <v>-300.00000000000006</v>
      </c>
      <c r="E257" s="127">
        <f>$B$66*SIN($C$66*(B257+$D$66)/180*PI())</f>
        <v>-189.01102660051498</v>
      </c>
      <c r="F257" s="127">
        <f>C257+D257+E257</f>
        <v>-3054.635539530967</v>
      </c>
      <c r="G257" s="99">
        <f>L257*$M$66</f>
        <v>946.1912830218469</v>
      </c>
      <c r="H257" s="99">
        <f>B257</f>
        <v>189</v>
      </c>
      <c r="I257" s="63">
        <f t="shared" si="48"/>
        <v>47.67963524668502</v>
      </c>
      <c r="J257" s="63">
        <f>$H$65*SIN($I$65*(H257+$J$65)/180*PI())</f>
        <v>8.663107804261064E-15</v>
      </c>
      <c r="K257" s="63">
        <f>$H$66*SIN($I$66*(H257+$J$66)/180*PI())</f>
        <v>-0.37007109559267615</v>
      </c>
      <c r="L257" s="63">
        <f>I257+J257+K257</f>
        <v>47.309564151092346</v>
      </c>
      <c r="M257" s="99">
        <f>I257*$M$66</f>
        <v>953.5927049337004</v>
      </c>
      <c r="N257" s="81">
        <f>F257*L257</f>
        <v>-144513.47601564685</v>
      </c>
      <c r="O257" s="82">
        <f t="shared" si="65"/>
        <v>382110.45925623324</v>
      </c>
      <c r="P257" s="83">
        <f>F257^2</f>
        <v>9330798.279365642</v>
      </c>
      <c r="Q257" s="64">
        <f>L257^2</f>
        <v>2238.194860166322</v>
      </c>
      <c r="R257" s="65">
        <f>ABS(L257)</f>
        <v>47.309564151092346</v>
      </c>
      <c r="S257" s="81"/>
      <c r="T257" s="81"/>
      <c r="U257" s="81"/>
      <c r="V257" s="81"/>
      <c r="W257" s="77"/>
      <c r="X257" s="77"/>
      <c r="Y257" s="77"/>
      <c r="Z257" s="77"/>
      <c r="AA257" s="77"/>
      <c r="AB257" s="77"/>
      <c r="AC257" s="92"/>
      <c r="AD257" s="92"/>
      <c r="AE257" s="92"/>
      <c r="AF257" s="92"/>
      <c r="AG257" s="92"/>
      <c r="AH257" s="92"/>
      <c r="AJ257" s="20">
        <f>ABS(L257)</f>
        <v>47.309564151092346</v>
      </c>
      <c r="AK257" s="89">
        <f>ABS(F257)</f>
        <v>3054.635539530967</v>
      </c>
      <c r="AL257" s="99">
        <f>B257</f>
        <v>189</v>
      </c>
      <c r="AM257" s="20">
        <f t="shared" si="59"/>
        <v>-6116.402047823893</v>
      </c>
      <c r="AN257" s="20">
        <f t="shared" si="60"/>
        <v>2383.981762334251</v>
      </c>
    </row>
    <row r="258" spans="1:40" ht="13.5" customHeight="1">
      <c r="A258" s="97">
        <v>258</v>
      </c>
      <c r="B258" s="99">
        <v>190</v>
      </c>
      <c r="C258" s="127">
        <f t="shared" si="61"/>
        <v>-2847.9403252563584</v>
      </c>
      <c r="D258" s="127">
        <f t="shared" si="44"/>
        <v>-325.00513225182067</v>
      </c>
      <c r="E258" s="127">
        <f t="shared" si="45"/>
        <v>-199.33890731660253</v>
      </c>
      <c r="F258" s="127">
        <f t="shared" si="46"/>
        <v>-3372.2843648247817</v>
      </c>
      <c r="G258" s="99">
        <f t="shared" si="47"/>
        <v>863.0469387399603</v>
      </c>
      <c r="H258" s="99">
        <f t="shared" si="57"/>
        <v>190</v>
      </c>
      <c r="I258" s="63">
        <f t="shared" si="48"/>
        <v>45.61279331101211</v>
      </c>
      <c r="J258" s="63">
        <f t="shared" si="49"/>
        <v>-1.232568334324377</v>
      </c>
      <c r="K258" s="63">
        <f t="shared" si="50"/>
        <v>-1.227878039689721</v>
      </c>
      <c r="L258" s="63">
        <f t="shared" si="51"/>
        <v>43.152346936998015</v>
      </c>
      <c r="M258" s="99">
        <f t="shared" si="52"/>
        <v>912.2558662202423</v>
      </c>
      <c r="N258" s="81">
        <f t="shared" si="53"/>
        <v>-145521.98488113296</v>
      </c>
      <c r="O258" s="82">
        <f t="shared" si="65"/>
        <v>424739.44233181886</v>
      </c>
      <c r="P258" s="83">
        <f t="shared" si="54"/>
        <v>11372301.837241681</v>
      </c>
      <c r="Q258" s="64">
        <f t="shared" si="55"/>
        <v>1862.125046171042</v>
      </c>
      <c r="R258" s="65">
        <f t="shared" si="56"/>
        <v>43.152346936998015</v>
      </c>
      <c r="S258" s="81">
        <f>N258</f>
        <v>-145521.98488113296</v>
      </c>
      <c r="T258" s="81"/>
      <c r="U258" s="81"/>
      <c r="V258" s="81"/>
      <c r="W258" s="82">
        <f>O258</f>
        <v>424739.44233181886</v>
      </c>
      <c r="X258" s="82"/>
      <c r="Y258" s="95"/>
      <c r="Z258" s="82"/>
      <c r="AA258" s="83">
        <f>P258</f>
        <v>11372301.837241681</v>
      </c>
      <c r="AB258" s="83"/>
      <c r="AC258" s="102"/>
      <c r="AD258" s="102"/>
      <c r="AE258" s="104">
        <f>Q258</f>
        <v>1862.125046171042</v>
      </c>
      <c r="AF258" s="104"/>
      <c r="AG258" s="104"/>
      <c r="AH258" s="104"/>
      <c r="AI258" s="56" t="s">
        <v>64</v>
      </c>
      <c r="AJ258" s="20">
        <f t="shared" si="62"/>
        <v>43.152346936998015</v>
      </c>
      <c r="AK258" s="89">
        <f t="shared" si="63"/>
        <v>3372.2843648247817</v>
      </c>
      <c r="AL258" s="99">
        <f t="shared" si="58"/>
        <v>190</v>
      </c>
      <c r="AM258" s="20">
        <f t="shared" si="59"/>
        <v>-6495.125670900745</v>
      </c>
      <c r="AN258" s="20">
        <f t="shared" si="60"/>
        <v>2280.6396655506055</v>
      </c>
    </row>
    <row r="259" spans="1:40" ht="13.5" customHeight="1">
      <c r="A259" s="97">
        <v>259</v>
      </c>
      <c r="B259" s="99">
        <v>191</v>
      </c>
      <c r="C259" s="127">
        <f t="shared" si="61"/>
        <v>-3129.388627370566</v>
      </c>
      <c r="D259" s="127">
        <f>$B$65*SIN($C$65*(B259+$D$65)/180*PI())</f>
        <v>-347.53677920374156</v>
      </c>
      <c r="E259" s="127">
        <f>$B$66*SIN($C$66*(B259+$D$66)/180*PI())</f>
        <v>-206.69510405844468</v>
      </c>
      <c r="F259" s="127">
        <f>C259+D259+E259</f>
        <v>-3683.620510632752</v>
      </c>
      <c r="G259" s="99">
        <f>L259*$M$66</f>
        <v>780.178420937819</v>
      </c>
      <c r="H259" s="99">
        <f>B259</f>
        <v>191</v>
      </c>
      <c r="I259" s="63">
        <f t="shared" si="48"/>
        <v>43.53205727663557</v>
      </c>
      <c r="J259" s="63">
        <f>$H$65*SIN($I$65*(H259+$J$65)/180*PI())</f>
        <v>-2.4557560793794457</v>
      </c>
      <c r="K259" s="63">
        <f>$H$66*SIN($I$66*(H259+$J$66)/180*PI())</f>
        <v>-2.06738015036517</v>
      </c>
      <c r="L259" s="63">
        <f>I259+J259+K259</f>
        <v>39.008921046890954</v>
      </c>
      <c r="M259" s="99">
        <f>I259*$M$66</f>
        <v>870.6411455327113</v>
      </c>
      <c r="N259" s="81">
        <f>F259*L259</f>
        <v>-143694.06166598116</v>
      </c>
      <c r="O259" s="82">
        <f t="shared" si="65"/>
        <v>466967.16980188555</v>
      </c>
      <c r="P259" s="83">
        <f>F259^2</f>
        <v>13569060.066354297</v>
      </c>
      <c r="Q259" s="64">
        <f>L259^2</f>
        <v>1521.695921242572</v>
      </c>
      <c r="R259" s="65">
        <f>ABS(L259)</f>
        <v>39.008921046890954</v>
      </c>
      <c r="S259" s="81"/>
      <c r="T259" s="81"/>
      <c r="U259" s="81"/>
      <c r="V259" s="81"/>
      <c r="W259" s="77"/>
      <c r="X259" s="77"/>
      <c r="Y259" s="77"/>
      <c r="Z259" s="77"/>
      <c r="AA259" s="77"/>
      <c r="AB259" s="77"/>
      <c r="AC259" s="92"/>
      <c r="AD259" s="92"/>
      <c r="AE259" s="92"/>
      <c r="AF259" s="92"/>
      <c r="AG259" s="92"/>
      <c r="AH259" s="92"/>
      <c r="AJ259" s="20">
        <f>ABS(L259)</f>
        <v>39.008921046890954</v>
      </c>
      <c r="AK259" s="89">
        <f>ABS(F259)</f>
        <v>3683.620510632752</v>
      </c>
      <c r="AL259" s="99">
        <f>B259</f>
        <v>191</v>
      </c>
      <c r="AM259" s="20">
        <f t="shared" si="59"/>
        <v>-6811.436248377373</v>
      </c>
      <c r="AN259" s="20">
        <f t="shared" si="60"/>
        <v>2176.6028638317784</v>
      </c>
    </row>
    <row r="260" spans="1:40" ht="13.5" customHeight="1">
      <c r="A260" s="97">
        <v>260</v>
      </c>
      <c r="B260" s="99">
        <v>192</v>
      </c>
      <c r="C260" s="127">
        <f t="shared" si="61"/>
        <v>-3409.883687393809</v>
      </c>
      <c r="D260" s="127">
        <f aca="true" t="shared" si="66" ref="D260:D323">$B$65*SIN($C$65*(B260+$D$65)/180*PI())</f>
        <v>-367.42346141747635</v>
      </c>
      <c r="E260" s="127">
        <f aca="true" t="shared" si="67" ref="E260:E323">$B$66*SIN($C$66*(B260+$D$66)/180*PI())</f>
        <v>-210.96995287602127</v>
      </c>
      <c r="F260" s="127">
        <f aca="true" t="shared" si="68" ref="F260:F323">C260+D260+E260</f>
        <v>-3988.2771016873066</v>
      </c>
      <c r="G260" s="99">
        <f aca="true" t="shared" si="69" ref="G260:G323">L260*$M$66</f>
        <v>698.0348906660832</v>
      </c>
      <c r="H260" s="99">
        <f t="shared" si="57"/>
        <v>192</v>
      </c>
      <c r="I260" s="63">
        <f aca="true" t="shared" si="70" ref="I260:I322">$H$64*SIN($I$64*(H260+$J$64)/180*PI())</f>
        <v>41.43806095590805</v>
      </c>
      <c r="J260" s="63">
        <f aca="true" t="shared" si="71" ref="J260:J323">$H$65*SIN($I$65*(H260+$J$65)/180*PI())</f>
        <v>-3.6602540378443735</v>
      </c>
      <c r="K260" s="63">
        <f aca="true" t="shared" si="72" ref="K260:K323">$H$66*SIN($I$66*(H260+$J$66)/180*PI())</f>
        <v>-2.8760623847595173</v>
      </c>
      <c r="L260" s="63">
        <f aca="true" t="shared" si="73" ref="L260:L323">I260+J260+K260</f>
        <v>34.90174453330416</v>
      </c>
      <c r="M260" s="99">
        <f aca="true" t="shared" si="74" ref="M260:M323">I260*$M$66</f>
        <v>828.761219118161</v>
      </c>
      <c r="N260" s="81">
        <f aca="true" t="shared" si="75" ref="N260:N323">F260*L260</f>
        <v>-139197.82853111712</v>
      </c>
      <c r="O260" s="82">
        <f t="shared" si="65"/>
        <v>508686.3166277461</v>
      </c>
      <c r="P260" s="83">
        <f aca="true" t="shared" si="76" ref="P260:P323">F260^2</f>
        <v>15906354.239843303</v>
      </c>
      <c r="Q260" s="64">
        <f aca="true" t="shared" si="77" ref="Q260:Q323">L260^2</f>
        <v>1218.131771468027</v>
      </c>
      <c r="R260" s="65">
        <f aca="true" t="shared" si="78" ref="R260:R323">ABS(L260)</f>
        <v>34.90174453330416</v>
      </c>
      <c r="S260" s="81"/>
      <c r="T260" s="81"/>
      <c r="U260" s="81"/>
      <c r="V260" s="81"/>
      <c r="W260" s="77"/>
      <c r="X260" s="77"/>
      <c r="Y260" s="77"/>
      <c r="Z260" s="77"/>
      <c r="AA260" s="77"/>
      <c r="AB260" s="77"/>
      <c r="AC260" s="92"/>
      <c r="AD260" s="92"/>
      <c r="AE260" s="92"/>
      <c r="AF260" s="92"/>
      <c r="AG260" s="92"/>
      <c r="AH260" s="92"/>
      <c r="AJ260" s="20">
        <f t="shared" si="62"/>
        <v>34.90174453330416</v>
      </c>
      <c r="AK260" s="89">
        <f t="shared" si="63"/>
        <v>3988.2771016873066</v>
      </c>
      <c r="AL260" s="99">
        <f t="shared" si="58"/>
        <v>192</v>
      </c>
      <c r="AM260" s="20">
        <f t="shared" si="59"/>
        <v>-7064.948404539058</v>
      </c>
      <c r="AN260" s="20">
        <f t="shared" si="60"/>
        <v>2071.9030477954025</v>
      </c>
    </row>
    <row r="261" spans="1:40" ht="13.5" customHeight="1">
      <c r="A261" s="97">
        <v>261</v>
      </c>
      <c r="B261" s="99">
        <v>193</v>
      </c>
      <c r="C261" s="127">
        <f t="shared" si="61"/>
        <v>-3689.340063813594</v>
      </c>
      <c r="D261" s="127">
        <f t="shared" si="66"/>
        <v>-384.51382923347313</v>
      </c>
      <c r="E261" s="127">
        <f t="shared" si="67"/>
        <v>-212.09972561964727</v>
      </c>
      <c r="F261" s="127">
        <f t="shared" si="68"/>
        <v>-4285.953618666715</v>
      </c>
      <c r="G261" s="99">
        <f t="shared" si="69"/>
        <v>617.0535558810553</v>
      </c>
      <c r="H261" s="99">
        <f t="shared" si="57"/>
        <v>193</v>
      </c>
      <c r="I261" s="63">
        <f t="shared" si="48"/>
        <v>39.33144220039391</v>
      </c>
      <c r="J261" s="63">
        <f t="shared" si="71"/>
        <v>-4.836895252959492</v>
      </c>
      <c r="K261" s="63">
        <f t="shared" si="72"/>
        <v>-3.64186915338165</v>
      </c>
      <c r="L261" s="63">
        <f t="shared" si="73"/>
        <v>30.852677794052767</v>
      </c>
      <c r="M261" s="99">
        <f t="shared" si="74"/>
        <v>786.6288440078781</v>
      </c>
      <c r="N261" s="81">
        <f t="shared" si="75"/>
        <v>-132233.14603697864</v>
      </c>
      <c r="O261" s="82">
        <f t="shared" si="65"/>
        <v>549793.1491235124</v>
      </c>
      <c r="P261" s="83">
        <f t="shared" si="76"/>
        <v>18369398.421362307</v>
      </c>
      <c r="Q261" s="64">
        <f t="shared" si="77"/>
        <v>951.8877270636367</v>
      </c>
      <c r="R261" s="65">
        <f t="shared" si="78"/>
        <v>30.852677794052767</v>
      </c>
      <c r="S261" s="81"/>
      <c r="T261" s="81"/>
      <c r="U261" s="81"/>
      <c r="V261" s="81"/>
      <c r="W261" s="77"/>
      <c r="X261" s="77"/>
      <c r="Y261" s="77"/>
      <c r="Z261" s="77"/>
      <c r="AA261" s="77"/>
      <c r="AB261" s="77"/>
      <c r="AC261" s="92"/>
      <c r="AD261" s="92"/>
      <c r="AE261" s="92"/>
      <c r="AF261" s="92"/>
      <c r="AG261" s="92"/>
      <c r="AH261" s="92"/>
      <c r="AJ261" s="20">
        <f>ABS(L261)</f>
        <v>30.852677794052767</v>
      </c>
      <c r="AK261" s="89">
        <f>ABS(F261)</f>
        <v>4285.953618666715</v>
      </c>
      <c r="AL261" s="99">
        <f>B261</f>
        <v>193</v>
      </c>
      <c r="AM261" s="20">
        <f aca="true" t="shared" si="79" ref="AM261:AM324">C261*I261*0.05</f>
        <v>-7255.353273874098</v>
      </c>
      <c r="AN261" s="20">
        <f aca="true" t="shared" si="80" ref="AN261:AN324">I261*50</f>
        <v>1966.5721100196954</v>
      </c>
    </row>
    <row r="262" spans="1:40" ht="13.5" customHeight="1">
      <c r="A262" s="97">
        <v>262</v>
      </c>
      <c r="B262" s="99">
        <v>194</v>
      </c>
      <c r="C262" s="127">
        <f t="shared" si="61"/>
        <v>-3967.6726315104943</v>
      </c>
      <c r="D262" s="127">
        <f t="shared" si="66"/>
        <v>-398.67781463320506</v>
      </c>
      <c r="E262" s="127">
        <f t="shared" si="67"/>
        <v>-210.06757997990118</v>
      </c>
      <c r="F262" s="127">
        <f t="shared" si="68"/>
        <v>-4576.418026123601</v>
      </c>
      <c r="G262" s="99">
        <f t="shared" si="69"/>
        <v>537.6546778158003</v>
      </c>
      <c r="H262" s="99">
        <f t="shared" si="57"/>
        <v>194</v>
      </c>
      <c r="I262" s="63">
        <f t="shared" si="70"/>
        <v>37.2128427065733</v>
      </c>
      <c r="J262" s="63">
        <f t="shared" si="71"/>
        <v>-5.976724774602405</v>
      </c>
      <c r="K262" s="63">
        <f t="shared" si="72"/>
        <v>-4.353384041180876</v>
      </c>
      <c r="L262" s="63">
        <f t="shared" si="73"/>
        <v>26.882733890790014</v>
      </c>
      <c r="M262" s="99">
        <f t="shared" si="74"/>
        <v>744.256854131466</v>
      </c>
      <c r="N262" s="81">
        <f t="shared" si="75"/>
        <v>-123026.62796929525</v>
      </c>
      <c r="O262" s="82">
        <f t="shared" si="65"/>
        <v>590187.564428421</v>
      </c>
      <c r="P262" s="83">
        <f t="shared" si="76"/>
        <v>20943601.949829035</v>
      </c>
      <c r="Q262" s="64">
        <f t="shared" si="77"/>
        <v>722.68138144303</v>
      </c>
      <c r="R262" s="65">
        <f t="shared" si="78"/>
        <v>26.882733890790014</v>
      </c>
      <c r="S262" s="81"/>
      <c r="T262" s="81"/>
      <c r="U262" s="81"/>
      <c r="V262" s="81"/>
      <c r="W262" s="77"/>
      <c r="X262" s="77"/>
      <c r="Y262" s="77"/>
      <c r="Z262" s="77"/>
      <c r="AA262" s="77"/>
      <c r="AB262" s="77"/>
      <c r="AC262" s="92"/>
      <c r="AD262" s="92"/>
      <c r="AE262" s="92"/>
      <c r="AF262" s="92"/>
      <c r="AG262" s="92"/>
      <c r="AH262" s="92"/>
      <c r="AJ262" s="20">
        <f t="shared" si="62"/>
        <v>26.882733890790014</v>
      </c>
      <c r="AK262" s="89">
        <f t="shared" si="63"/>
        <v>4576.418026123601</v>
      </c>
      <c r="AL262" s="99">
        <f t="shared" si="58"/>
        <v>194</v>
      </c>
      <c r="AM262" s="20">
        <f t="shared" si="79"/>
        <v>-7382.418877378789</v>
      </c>
      <c r="AN262" s="20">
        <f t="shared" si="80"/>
        <v>1860.6421353286648</v>
      </c>
    </row>
    <row r="263" spans="1:40" ht="13.5" customHeight="1">
      <c r="A263" s="97">
        <v>263</v>
      </c>
      <c r="B263" s="99">
        <v>195</v>
      </c>
      <c r="C263" s="127">
        <f t="shared" si="61"/>
        <v>-4244.7966076881285</v>
      </c>
      <c r="D263" s="127">
        <f t="shared" si="66"/>
        <v>-409.8076211353316</v>
      </c>
      <c r="E263" s="127">
        <f t="shared" si="67"/>
        <v>-204.9038105676659</v>
      </c>
      <c r="F263" s="127">
        <f t="shared" si="68"/>
        <v>-4859.508039391126</v>
      </c>
      <c r="G263" s="99">
        <f t="shared" si="69"/>
        <v>460.2368001701967</v>
      </c>
      <c r="H263" s="99">
        <f t="shared" si="57"/>
        <v>195</v>
      </c>
      <c r="I263" s="63">
        <f t="shared" si="48"/>
        <v>35.0829078203753</v>
      </c>
      <c r="J263" s="63">
        <f t="shared" si="71"/>
        <v>-7.07106781186546</v>
      </c>
      <c r="K263" s="63">
        <f t="shared" si="72"/>
        <v>-5.000000000000001</v>
      </c>
      <c r="L263" s="63">
        <f t="shared" si="73"/>
        <v>23.011840008509836</v>
      </c>
      <c r="M263" s="99">
        <f t="shared" si="74"/>
        <v>701.6581564075059</v>
      </c>
      <c r="N263" s="81">
        <f t="shared" si="75"/>
        <v>-111826.2215225359</v>
      </c>
      <c r="O263" s="82">
        <f t="shared" si="65"/>
        <v>629773.2323777028</v>
      </c>
      <c r="P263" s="83">
        <f t="shared" si="76"/>
        <v>23614818.38490698</v>
      </c>
      <c r="Q263" s="64">
        <f t="shared" si="77"/>
        <v>529.544780577254</v>
      </c>
      <c r="R263" s="65">
        <f t="shared" si="78"/>
        <v>23.011840008509836</v>
      </c>
      <c r="S263" s="81"/>
      <c r="T263" s="81"/>
      <c r="U263" s="81"/>
      <c r="V263" s="81"/>
      <c r="W263" s="77"/>
      <c r="X263" s="77"/>
      <c r="Y263" s="77"/>
      <c r="Z263" s="77"/>
      <c r="AA263" s="77"/>
      <c r="AB263" s="77"/>
      <c r="AC263" s="92"/>
      <c r="AD263" s="92"/>
      <c r="AE263" s="92"/>
      <c r="AF263" s="92"/>
      <c r="AG263" s="92"/>
      <c r="AH263" s="92"/>
      <c r="AJ263" s="20">
        <f>ABS(L263)</f>
        <v>23.011840008509836</v>
      </c>
      <c r="AK263" s="89">
        <f>ABS(F263)</f>
        <v>4859.508039391126</v>
      </c>
      <c r="AL263" s="99">
        <f>B263</f>
        <v>195</v>
      </c>
      <c r="AM263" s="20">
        <f t="shared" si="79"/>
        <v>-7445.990405188219</v>
      </c>
      <c r="AN263" s="20">
        <f t="shared" si="80"/>
        <v>1754.145391018765</v>
      </c>
    </row>
    <row r="264" spans="1:40" ht="13.5" customHeight="1">
      <c r="A264" s="97">
        <v>264</v>
      </c>
      <c r="B264" s="99">
        <v>196</v>
      </c>
      <c r="C264" s="127">
        <f t="shared" si="61"/>
        <v>-4520.627577698793</v>
      </c>
      <c r="D264" s="127">
        <f t="shared" si="66"/>
        <v>-417.8185441920115</v>
      </c>
      <c r="E264" s="127">
        <f t="shared" si="67"/>
        <v>-196.68539729125726</v>
      </c>
      <c r="F264" s="127">
        <f t="shared" si="68"/>
        <v>-5135.131519182062</v>
      </c>
      <c r="G264" s="99">
        <f t="shared" si="69"/>
        <v>385.17226223828754</v>
      </c>
      <c r="H264" s="99">
        <f t="shared" si="57"/>
        <v>196</v>
      </c>
      <c r="I264" s="63">
        <f t="shared" si="70"/>
        <v>32.94228634059951</v>
      </c>
      <c r="J264" s="63">
        <f t="shared" si="71"/>
        <v>-8.111595753452782</v>
      </c>
      <c r="K264" s="63">
        <f t="shared" si="72"/>
        <v>-5.572077475232346</v>
      </c>
      <c r="L264" s="63">
        <f t="shared" si="73"/>
        <v>19.25861311191438</v>
      </c>
      <c r="M264" s="99">
        <f t="shared" si="74"/>
        <v>658.8457268119902</v>
      </c>
      <c r="N264" s="81">
        <f t="shared" si="75"/>
        <v>-98895.51120672446</v>
      </c>
      <c r="O264" s="82">
        <f t="shared" si="65"/>
        <v>668457.8456550849</v>
      </c>
      <c r="P264" s="83">
        <f t="shared" si="76"/>
        <v>26369575.719297074</v>
      </c>
      <c r="Q264" s="64">
        <f t="shared" si="77"/>
        <v>370.8941789944004</v>
      </c>
      <c r="R264" s="65">
        <f t="shared" si="78"/>
        <v>19.25861311191438</v>
      </c>
      <c r="S264" s="81"/>
      <c r="T264" s="81"/>
      <c r="U264" s="81"/>
      <c r="V264" s="81"/>
      <c r="W264" s="77"/>
      <c r="X264" s="77"/>
      <c r="Y264" s="187"/>
      <c r="Z264" s="77"/>
      <c r="AA264" s="77"/>
      <c r="AB264" s="77"/>
      <c r="AC264" s="92"/>
      <c r="AD264" s="92"/>
      <c r="AE264" s="92"/>
      <c r="AF264" s="92"/>
      <c r="AG264" s="92"/>
      <c r="AH264" s="92"/>
      <c r="AJ264" s="20">
        <f aca="true" t="shared" si="81" ref="AJ264:AJ313">ABS(L264)</f>
        <v>19.25861311191438</v>
      </c>
      <c r="AK264" s="89">
        <f aca="true" t="shared" si="82" ref="AK264:AK313">ABS(F264)</f>
        <v>5135.131519182062</v>
      </c>
      <c r="AL264" s="99">
        <f t="shared" si="58"/>
        <v>196</v>
      </c>
      <c r="AM264" s="20">
        <f t="shared" si="79"/>
        <v>-7445.99040518822</v>
      </c>
      <c r="AN264" s="20">
        <f t="shared" si="80"/>
        <v>1647.1143170299754</v>
      </c>
    </row>
    <row r="265" spans="1:40" ht="13.5" customHeight="1">
      <c r="A265" s="97">
        <v>265</v>
      </c>
      <c r="B265" s="99">
        <v>197</v>
      </c>
      <c r="C265" s="127">
        <f t="shared" si="61"/>
        <v>-4795.081520757001</v>
      </c>
      <c r="D265" s="127">
        <f t="shared" si="66"/>
        <v>-422.6496158416552</v>
      </c>
      <c r="E265" s="127">
        <f t="shared" si="67"/>
        <v>-185.5348577632976</v>
      </c>
      <c r="F265" s="127">
        <f t="shared" si="68"/>
        <v>-5403.265994361954</v>
      </c>
      <c r="G265" s="99">
        <f t="shared" si="69"/>
        <v>312.803053169321</v>
      </c>
      <c r="H265" s="99">
        <f t="shared" si="57"/>
        <v>197</v>
      </c>
      <c r="I265" s="63">
        <f t="shared" si="48"/>
        <v>30.79163032128523</v>
      </c>
      <c r="J265" s="63">
        <f t="shared" si="71"/>
        <v>-9.09038955344086</v>
      </c>
      <c r="K265" s="63">
        <f t="shared" si="72"/>
        <v>-6.061088109378318</v>
      </c>
      <c r="L265" s="63">
        <f t="shared" si="73"/>
        <v>15.64015265846605</v>
      </c>
      <c r="M265" s="99">
        <f t="shared" si="74"/>
        <v>615.8326064257046</v>
      </c>
      <c r="N265" s="81">
        <f t="shared" si="75"/>
        <v>-84507.90500611931</v>
      </c>
      <c r="O265" s="82">
        <f t="shared" si="65"/>
        <v>706153.4761165932</v>
      </c>
      <c r="P265" s="83">
        <f t="shared" si="76"/>
        <v>29195283.40582827</v>
      </c>
      <c r="Q265" s="64">
        <f t="shared" si="77"/>
        <v>244.61437518012266</v>
      </c>
      <c r="R265" s="65">
        <f t="shared" si="78"/>
        <v>15.64015265846605</v>
      </c>
      <c r="S265" s="81"/>
      <c r="T265" s="81"/>
      <c r="U265" s="81"/>
      <c r="V265" s="81"/>
      <c r="W265" s="77"/>
      <c r="X265" s="77"/>
      <c r="Y265" s="77"/>
      <c r="Z265" s="77"/>
      <c r="AA265" s="77"/>
      <c r="AB265" s="77"/>
      <c r="AC265" s="92"/>
      <c r="AD265" s="92"/>
      <c r="AE265" s="92"/>
      <c r="AF265" s="92"/>
      <c r="AG265" s="92"/>
      <c r="AH265" s="92"/>
      <c r="AJ265" s="20">
        <f t="shared" si="81"/>
        <v>15.64015265846605</v>
      </c>
      <c r="AK265" s="89">
        <f t="shared" si="82"/>
        <v>5403.265994361954</v>
      </c>
      <c r="AL265" s="99">
        <f>B265</f>
        <v>197</v>
      </c>
      <c r="AM265" s="20">
        <f t="shared" si="79"/>
        <v>-7382.418877378789</v>
      </c>
      <c r="AN265" s="20">
        <f t="shared" si="80"/>
        <v>1539.5815160642615</v>
      </c>
    </row>
    <row r="266" spans="1:40" ht="13.5" customHeight="1">
      <c r="A266" s="97">
        <v>266</v>
      </c>
      <c r="B266" s="99">
        <v>198</v>
      </c>
      <c r="C266" s="127">
        <f t="shared" si="61"/>
        <v>-5068.074835532983</v>
      </c>
      <c r="D266" s="127">
        <f t="shared" si="66"/>
        <v>-424.26406871192853</v>
      </c>
      <c r="E266" s="127">
        <f t="shared" si="67"/>
        <v>-171.6184208453052</v>
      </c>
      <c r="F266" s="127">
        <f t="shared" si="68"/>
        <v>-5663.957325090217</v>
      </c>
      <c r="G266" s="99">
        <f t="shared" si="69"/>
        <v>243.4370598575482</v>
      </c>
      <c r="H266" s="99">
        <f t="shared" si="57"/>
        <v>198</v>
      </c>
      <c r="I266" s="63">
        <f t="shared" si="70"/>
        <v>28.631594873089917</v>
      </c>
      <c r="J266" s="63">
        <f t="shared" si="71"/>
        <v>-10.000000000000002</v>
      </c>
      <c r="K266" s="63">
        <f t="shared" si="72"/>
        <v>-6.459741880212507</v>
      </c>
      <c r="L266" s="63">
        <f t="shared" si="73"/>
        <v>12.17185299287741</v>
      </c>
      <c r="M266" s="99">
        <f t="shared" si="74"/>
        <v>572.6318974617983</v>
      </c>
      <c r="N266" s="81">
        <f t="shared" si="75"/>
        <v>-68940.85591892929</v>
      </c>
      <c r="O266" s="82">
        <f t="shared" si="65"/>
        <v>742777.0278545945</v>
      </c>
      <c r="P266" s="83">
        <f t="shared" si="76"/>
        <v>32080412.58044312</v>
      </c>
      <c r="Q266" s="64">
        <f t="shared" si="77"/>
        <v>148.15400528021877</v>
      </c>
      <c r="R266" s="65">
        <f t="shared" si="78"/>
        <v>12.17185299287741</v>
      </c>
      <c r="S266" s="81"/>
      <c r="T266" s="81"/>
      <c r="U266" s="81"/>
      <c r="V266" s="81"/>
      <c r="W266" s="77"/>
      <c r="X266" s="77"/>
      <c r="Y266" s="77"/>
      <c r="Z266" s="77"/>
      <c r="AA266" s="77"/>
      <c r="AB266" s="77"/>
      <c r="AC266" s="92"/>
      <c r="AD266" s="92"/>
      <c r="AE266" s="92"/>
      <c r="AF266" s="92"/>
      <c r="AG266" s="92"/>
      <c r="AH266" s="92"/>
      <c r="AJ266" s="20">
        <f t="shared" si="81"/>
        <v>12.17185299287741</v>
      </c>
      <c r="AK266" s="89">
        <f t="shared" si="82"/>
        <v>5663.957325090217</v>
      </c>
      <c r="AL266" s="99">
        <f t="shared" si="58"/>
        <v>198</v>
      </c>
      <c r="AM266" s="20">
        <f t="shared" si="79"/>
        <v>-7255.35327387411</v>
      </c>
      <c r="AN266" s="20">
        <f t="shared" si="80"/>
        <v>1431.5797436544958</v>
      </c>
    </row>
    <row r="267" spans="1:40" ht="13.5" customHeight="1">
      <c r="A267" s="97">
        <v>267</v>
      </c>
      <c r="B267" s="99">
        <v>199</v>
      </c>
      <c r="C267" s="127">
        <f t="shared" si="61"/>
        <v>-5339.52436561851</v>
      </c>
      <c r="D267" s="127">
        <f t="shared" si="66"/>
        <v>-422.64961584165525</v>
      </c>
      <c r="E267" s="127">
        <f t="shared" si="67"/>
        <v>-155.14354855823944</v>
      </c>
      <c r="F267" s="127">
        <f t="shared" si="68"/>
        <v>-5917.317530018405</v>
      </c>
      <c r="G267" s="99">
        <f t="shared" si="69"/>
        <v>177.34475554235217</v>
      </c>
      <c r="H267" s="99">
        <f t="shared" si="57"/>
        <v>199</v>
      </c>
      <c r="I267" s="63">
        <f t="shared" si="48"/>
        <v>26.462837963735723</v>
      </c>
      <c r="J267" s="63">
        <f t="shared" si="71"/>
        <v>-10.833504408394022</v>
      </c>
      <c r="K267" s="63">
        <f t="shared" si="72"/>
        <v>-6.762095778224093</v>
      </c>
      <c r="L267" s="63">
        <f t="shared" si="73"/>
        <v>8.867237777117609</v>
      </c>
      <c r="M267" s="99">
        <f t="shared" si="74"/>
        <v>529.2567592747145</v>
      </c>
      <c r="N267" s="81">
        <f t="shared" si="75"/>
        <v>-52470.261541379456</v>
      </c>
      <c r="O267" s="82">
        <f t="shared" si="65"/>
        <v>778250.7713279647</v>
      </c>
      <c r="P267" s="83">
        <f t="shared" si="76"/>
        <v>35014646.751063116</v>
      </c>
      <c r="Q267" s="64">
        <f t="shared" si="77"/>
        <v>78.62790579594163</v>
      </c>
      <c r="R267" s="65">
        <f t="shared" si="78"/>
        <v>8.867237777117609</v>
      </c>
      <c r="S267" s="81"/>
      <c r="T267" s="81"/>
      <c r="U267" s="81"/>
      <c r="V267" s="81"/>
      <c r="W267" s="77"/>
      <c r="X267" s="77"/>
      <c r="Y267" s="77"/>
      <c r="Z267" s="77"/>
      <c r="AA267" s="77"/>
      <c r="AB267" s="77"/>
      <c r="AC267" s="92"/>
      <c r="AD267" s="92"/>
      <c r="AE267" s="92"/>
      <c r="AF267" s="92"/>
      <c r="AG267" s="92"/>
      <c r="AH267" s="92"/>
      <c r="AJ267" s="20">
        <f t="shared" si="81"/>
        <v>8.867237777117609</v>
      </c>
      <c r="AK267" s="89">
        <f t="shared" si="82"/>
        <v>5917.317530018405</v>
      </c>
      <c r="AL267" s="99">
        <f>B267</f>
        <v>199</v>
      </c>
      <c r="AM267" s="20">
        <f t="shared" si="79"/>
        <v>-7064.948404539071</v>
      </c>
      <c r="AN267" s="20">
        <f t="shared" si="80"/>
        <v>1323.1418981867862</v>
      </c>
    </row>
    <row r="268" spans="1:40" ht="13.5" customHeight="1">
      <c r="A268" s="97">
        <v>268</v>
      </c>
      <c r="B268" s="99">
        <v>200</v>
      </c>
      <c r="C268" s="127">
        <f t="shared" si="61"/>
        <v>-5609.347424857137</v>
      </c>
      <c r="D268" s="127">
        <f t="shared" si="66"/>
        <v>-417.8185441920116</v>
      </c>
      <c r="E268" s="127">
        <f t="shared" si="67"/>
        <v>-136.35584330161313</v>
      </c>
      <c r="F268" s="127">
        <f t="shared" si="68"/>
        <v>-6163.521812350762</v>
      </c>
      <c r="G268" s="99">
        <f t="shared" si="69"/>
        <v>114.75637015189966</v>
      </c>
      <c r="H268" s="99">
        <f t="shared" si="57"/>
        <v>200</v>
      </c>
      <c r="I268" s="63">
        <f t="shared" si="70"/>
        <v>24.286020217586557</v>
      </c>
      <c r="J268" s="63">
        <f t="shared" si="71"/>
        <v>-11.584559306791384</v>
      </c>
      <c r="K268" s="63">
        <f t="shared" si="72"/>
        <v>-6.963642403200191</v>
      </c>
      <c r="L268" s="63">
        <f t="shared" si="73"/>
        <v>5.737818507594983</v>
      </c>
      <c r="M268" s="99">
        <f t="shared" si="74"/>
        <v>485.72040435173113</v>
      </c>
      <c r="N268" s="81">
        <f t="shared" si="75"/>
        <v>-35365.16952687157</v>
      </c>
      <c r="O268" s="82">
        <f t="shared" si="65"/>
        <v>812502.9380387967</v>
      </c>
      <c r="P268" s="83">
        <f t="shared" si="76"/>
        <v>37989001.13132362</v>
      </c>
      <c r="Q268" s="64">
        <f t="shared" si="77"/>
        <v>32.92256122609952</v>
      </c>
      <c r="R268" s="65">
        <f t="shared" si="78"/>
        <v>5.737818507594983</v>
      </c>
      <c r="S268" s="81">
        <f>N268</f>
        <v>-35365.16952687157</v>
      </c>
      <c r="T268" s="81">
        <f>N268</f>
        <v>-35365.16952687157</v>
      </c>
      <c r="U268" s="81"/>
      <c r="V268" s="81"/>
      <c r="W268" s="82">
        <f>O268</f>
        <v>812502.9380387967</v>
      </c>
      <c r="X268" s="82">
        <f>O268</f>
        <v>812502.9380387967</v>
      </c>
      <c r="Y268" s="82"/>
      <c r="Z268" s="82"/>
      <c r="AA268" s="83">
        <f>P268</f>
        <v>37989001.13132362</v>
      </c>
      <c r="AB268" s="83">
        <f>P268</f>
        <v>37989001.13132362</v>
      </c>
      <c r="AC268" s="102"/>
      <c r="AD268" s="102"/>
      <c r="AE268" s="104">
        <f>Q268</f>
        <v>32.92256122609952</v>
      </c>
      <c r="AF268" s="104">
        <f>Q268</f>
        <v>32.92256122609952</v>
      </c>
      <c r="AG268" s="104"/>
      <c r="AH268" s="104"/>
      <c r="AI268" s="56" t="s">
        <v>65</v>
      </c>
      <c r="AJ268" s="20">
        <f t="shared" si="81"/>
        <v>5.737818507594983</v>
      </c>
      <c r="AK268" s="89">
        <f t="shared" si="82"/>
        <v>6163.521812350762</v>
      </c>
      <c r="AL268" s="99">
        <f t="shared" si="58"/>
        <v>200</v>
      </c>
      <c r="AM268" s="20">
        <f t="shared" si="79"/>
        <v>-6811.436248377377</v>
      </c>
      <c r="AN268" s="20">
        <f t="shared" si="80"/>
        <v>1214.3010108793278</v>
      </c>
    </row>
    <row r="269" spans="1:40" ht="13.5" customHeight="1">
      <c r="A269" s="97">
        <v>269</v>
      </c>
      <c r="B269" s="99">
        <v>201</v>
      </c>
      <c r="C269" s="127">
        <f t="shared" si="61"/>
        <v>-5877.461822531191</v>
      </c>
      <c r="D269" s="127">
        <f t="shared" si="66"/>
        <v>-409.8076211353317</v>
      </c>
      <c r="E269" s="127">
        <f t="shared" si="67"/>
        <v>-115.53538648740707</v>
      </c>
      <c r="F269" s="127">
        <f t="shared" si="68"/>
        <v>-6402.804830153929</v>
      </c>
      <c r="G269" s="99">
        <f t="shared" si="69"/>
        <v>55.859576826360296</v>
      </c>
      <c r="H269" s="99">
        <f t="shared" si="57"/>
        <v>201</v>
      </c>
      <c r="I269" s="63">
        <f t="shared" si="48"/>
        <v>22.101804714415156</v>
      </c>
      <c r="J269" s="63">
        <f t="shared" si="71"/>
        <v>-12.247448713915878</v>
      </c>
      <c r="K269" s="63">
        <f t="shared" si="72"/>
        <v>-7.061377159181263</v>
      </c>
      <c r="L269" s="63">
        <f t="shared" si="73"/>
        <v>2.792978841318015</v>
      </c>
      <c r="M269" s="99">
        <f t="shared" si="74"/>
        <v>442.0360942883031</v>
      </c>
      <c r="N269" s="81">
        <f t="shared" si="75"/>
        <v>-17882.89841570871</v>
      </c>
      <c r="O269" s="82">
        <f t="shared" si="65"/>
        <v>845468.3520059449</v>
      </c>
      <c r="P269" s="83">
        <f t="shared" si="76"/>
        <v>40995909.69304249</v>
      </c>
      <c r="Q269" s="64">
        <f t="shared" si="77"/>
        <v>7.800730808050122</v>
      </c>
      <c r="R269" s="65">
        <f t="shared" si="78"/>
        <v>2.792978841318015</v>
      </c>
      <c r="S269" s="81"/>
      <c r="T269" s="81"/>
      <c r="U269" s="81"/>
      <c r="V269" s="81"/>
      <c r="W269" s="77"/>
      <c r="X269" s="77"/>
      <c r="Y269" s="77"/>
      <c r="Z269" s="77"/>
      <c r="AA269" s="77"/>
      <c r="AB269" s="77"/>
      <c r="AC269" s="92"/>
      <c r="AD269" s="92"/>
      <c r="AE269" s="92"/>
      <c r="AF269" s="92"/>
      <c r="AG269" s="92"/>
      <c r="AH269" s="92"/>
      <c r="AJ269" s="20">
        <f t="shared" si="81"/>
        <v>2.792978841318015</v>
      </c>
      <c r="AK269" s="89">
        <f t="shared" si="82"/>
        <v>6402.804830153929</v>
      </c>
      <c r="AL269" s="99">
        <f>B269</f>
        <v>201</v>
      </c>
      <c r="AM269" s="20">
        <f t="shared" si="79"/>
        <v>-6495.125670900748</v>
      </c>
      <c r="AN269" s="20">
        <f t="shared" si="80"/>
        <v>1105.0902357207578</v>
      </c>
    </row>
    <row r="270" spans="1:40" ht="13.5" customHeight="1">
      <c r="A270" s="97">
        <v>270</v>
      </c>
      <c r="B270" s="99">
        <v>202</v>
      </c>
      <c r="C270" s="127">
        <f t="shared" si="61"/>
        <v>-6143.785888397842</v>
      </c>
      <c r="D270" s="127">
        <f t="shared" si="66"/>
        <v>-398.67781463320523</v>
      </c>
      <c r="E270" s="127">
        <f t="shared" si="67"/>
        <v>-92.99256317132425</v>
      </c>
      <c r="F270" s="127">
        <f t="shared" si="68"/>
        <v>-6635.456266202372</v>
      </c>
      <c r="G270" s="99">
        <f t="shared" si="69"/>
        <v>0.7977220048106837</v>
      </c>
      <c r="H270" s="99">
        <f t="shared" si="57"/>
        <v>202</v>
      </c>
      <c r="I270" s="63">
        <f t="shared" si="70"/>
        <v>19.910856787422702</v>
      </c>
      <c r="J270" s="63">
        <f t="shared" si="71"/>
        <v>-12.817127641115771</v>
      </c>
      <c r="K270" s="63">
        <f t="shared" si="72"/>
        <v>-7.053843046066397</v>
      </c>
      <c r="L270" s="63">
        <f t="shared" si="73"/>
        <v>0.039886100240534184</v>
      </c>
      <c r="M270" s="99">
        <f t="shared" si="74"/>
        <v>398.21713574845404</v>
      </c>
      <c r="N270" s="81">
        <f t="shared" si="75"/>
        <v>-264.66247377542845</v>
      </c>
      <c r="O270" s="82">
        <f t="shared" si="65"/>
        <v>877089.0727752345</v>
      </c>
      <c r="P270" s="83">
        <f t="shared" si="76"/>
        <v>44029279.86068432</v>
      </c>
      <c r="Q270" s="64">
        <f t="shared" si="77"/>
        <v>0.001590900992397941</v>
      </c>
      <c r="R270" s="65">
        <f t="shared" si="78"/>
        <v>0.039886100240534184</v>
      </c>
      <c r="S270" s="81"/>
      <c r="T270" s="81"/>
      <c r="U270" s="81"/>
      <c r="V270" s="81"/>
      <c r="W270" s="77"/>
      <c r="X270" s="77"/>
      <c r="Y270" s="77"/>
      <c r="Z270" s="77"/>
      <c r="AA270" s="77"/>
      <c r="AB270" s="77"/>
      <c r="AC270" s="92"/>
      <c r="AD270" s="92"/>
      <c r="AE270" s="92"/>
      <c r="AF270" s="92"/>
      <c r="AG270" s="92"/>
      <c r="AH270" s="92"/>
      <c r="AJ270" s="20">
        <f t="shared" si="81"/>
        <v>0.039886100240534184</v>
      </c>
      <c r="AK270" s="89">
        <f t="shared" si="82"/>
        <v>6635.456266202372</v>
      </c>
      <c r="AL270" s="99">
        <f t="shared" si="58"/>
        <v>202</v>
      </c>
      <c r="AM270" s="20">
        <f t="shared" si="79"/>
        <v>-6116.4020478239</v>
      </c>
      <c r="AN270" s="20">
        <f t="shared" si="80"/>
        <v>995.5428393711351</v>
      </c>
    </row>
    <row r="271" spans="1:40" ht="13.5" customHeight="1">
      <c r="A271" s="97">
        <v>271</v>
      </c>
      <c r="B271" s="99">
        <v>203</v>
      </c>
      <c r="C271" s="127">
        <f t="shared" si="61"/>
        <v>-6408.238497566698</v>
      </c>
      <c r="D271" s="127">
        <f t="shared" si="66"/>
        <v>-384.51382923347336</v>
      </c>
      <c r="E271" s="127">
        <f t="shared" si="67"/>
        <v>-69.06343492651305</v>
      </c>
      <c r="F271" s="127">
        <f t="shared" si="68"/>
        <v>-6861.815761726684</v>
      </c>
      <c r="G271" s="99">
        <f t="shared" si="69"/>
        <v>-50.33138094660902</v>
      </c>
      <c r="H271" s="99">
        <f aca="true" t="shared" si="83" ref="H271:H334">B271</f>
        <v>203</v>
      </c>
      <c r="I271" s="63">
        <f t="shared" si="48"/>
        <v>17.713843820571995</v>
      </c>
      <c r="J271" s="63">
        <f t="shared" si="71"/>
        <v>-13.289260487773502</v>
      </c>
      <c r="K271" s="63">
        <f t="shared" si="72"/>
        <v>-6.941152380128944</v>
      </c>
      <c r="L271" s="63">
        <f t="shared" si="73"/>
        <v>-2.516569047330451</v>
      </c>
      <c r="M271" s="99">
        <f t="shared" si="74"/>
        <v>354.2768764114399</v>
      </c>
      <c r="N271" s="81">
        <f t="shared" si="75"/>
        <v>17268.233154445596</v>
      </c>
      <c r="O271" s="82">
        <f t="shared" si="65"/>
        <v>907315.0249026014</v>
      </c>
      <c r="P271" s="83">
        <f t="shared" si="76"/>
        <v>47084515.547880754</v>
      </c>
      <c r="Q271" s="64">
        <f t="shared" si="77"/>
        <v>6.333119769981694</v>
      </c>
      <c r="R271" s="65">
        <f t="shared" si="78"/>
        <v>2.516569047330451</v>
      </c>
      <c r="S271" s="81"/>
      <c r="T271" s="81"/>
      <c r="U271" s="81"/>
      <c r="V271" s="81"/>
      <c r="W271" s="77"/>
      <c r="X271" s="77"/>
      <c r="Y271" s="77"/>
      <c r="Z271" s="77"/>
      <c r="AA271" s="77"/>
      <c r="AB271" s="77"/>
      <c r="AC271" s="92"/>
      <c r="AD271" s="92"/>
      <c r="AE271" s="92"/>
      <c r="AF271" s="92"/>
      <c r="AG271" s="92"/>
      <c r="AH271" s="92"/>
      <c r="AJ271" s="20">
        <f t="shared" si="81"/>
        <v>2.516569047330451</v>
      </c>
      <c r="AK271" s="89">
        <f t="shared" si="82"/>
        <v>6861.815761726684</v>
      </c>
      <c r="AL271" s="99">
        <f>B271</f>
        <v>203</v>
      </c>
      <c r="AM271" s="20">
        <f t="shared" si="79"/>
        <v>-5675.726795543672</v>
      </c>
      <c r="AN271" s="20">
        <f t="shared" si="80"/>
        <v>885.6921910285997</v>
      </c>
    </row>
    <row r="272" spans="1:40" ht="13.5" customHeight="1">
      <c r="A272" s="97">
        <v>272</v>
      </c>
      <c r="B272" s="99">
        <v>204</v>
      </c>
      <c r="C272" s="127">
        <f t="shared" si="61"/>
        <v>-6670.7390952111955</v>
      </c>
      <c r="D272" s="127">
        <f t="shared" si="66"/>
        <v>-367.42346141747663</v>
      </c>
      <c r="E272" s="127">
        <f t="shared" si="67"/>
        <v>-44.104729939559256</v>
      </c>
      <c r="F272" s="127">
        <f t="shared" si="68"/>
        <v>-7082.267286568232</v>
      </c>
      <c r="G272" s="99">
        <f t="shared" si="69"/>
        <v>-97.47608224376444</v>
      </c>
      <c r="H272" s="99">
        <f t="shared" si="83"/>
        <v>204</v>
      </c>
      <c r="I272" s="63">
        <f t="shared" si="70"/>
        <v>15.51143504529574</v>
      </c>
      <c r="J272" s="63">
        <f t="shared" si="71"/>
        <v>-13.660254037844386</v>
      </c>
      <c r="K272" s="63">
        <f t="shared" si="72"/>
        <v>-6.724985119639576</v>
      </c>
      <c r="L272" s="63">
        <f t="shared" si="73"/>
        <v>-4.873804112188222</v>
      </c>
      <c r="M272" s="99">
        <f t="shared" si="74"/>
        <v>310.22870090591476</v>
      </c>
      <c r="N272" s="81">
        <f t="shared" si="75"/>
        <v>34517.58342489237</v>
      </c>
      <c r="O272" s="82">
        <f t="shared" si="65"/>
        <v>936104.5906239442</v>
      </c>
      <c r="P272" s="83">
        <f t="shared" si="76"/>
        <v>50158509.91839454</v>
      </c>
      <c r="Q272" s="64">
        <f t="shared" si="77"/>
        <v>23.753966523982825</v>
      </c>
      <c r="R272" s="65">
        <f t="shared" si="78"/>
        <v>4.873804112188222</v>
      </c>
      <c r="S272" s="81"/>
      <c r="T272" s="81"/>
      <c r="U272" s="81"/>
      <c r="V272" s="81"/>
      <c r="W272" s="77"/>
      <c r="X272" s="77"/>
      <c r="Y272" s="77"/>
      <c r="Z272" s="77"/>
      <c r="AA272" s="77"/>
      <c r="AB272" s="77"/>
      <c r="AC272" s="92"/>
      <c r="AD272" s="92"/>
      <c r="AE272" s="92"/>
      <c r="AF272" s="92"/>
      <c r="AG272" s="92"/>
      <c r="AH272" s="92"/>
      <c r="AJ272" s="20">
        <f t="shared" si="81"/>
        <v>4.873804112188222</v>
      </c>
      <c r="AK272" s="89">
        <f t="shared" si="82"/>
        <v>7082.267286568232</v>
      </c>
      <c r="AL272" s="99">
        <f aca="true" t="shared" si="84" ref="AL272:AL398">B272</f>
        <v>204</v>
      </c>
      <c r="AM272" s="20">
        <f t="shared" si="79"/>
        <v>-5173.636808974166</v>
      </c>
      <c r="AN272" s="20">
        <f t="shared" si="80"/>
        <v>775.5717522647869</v>
      </c>
    </row>
    <row r="273" spans="1:40" ht="13.5" customHeight="1">
      <c r="A273" s="97">
        <v>273</v>
      </c>
      <c r="B273" s="99">
        <v>205</v>
      </c>
      <c r="C273" s="127">
        <f t="shared" si="61"/>
        <v>-6931.207721106397</v>
      </c>
      <c r="D273" s="127">
        <f t="shared" si="66"/>
        <v>-347.53677920374184</v>
      </c>
      <c r="E273" s="127">
        <f t="shared" si="67"/>
        <v>-18.488525014865616</v>
      </c>
      <c r="F273" s="127">
        <f t="shared" si="68"/>
        <v>-7297.233025325004</v>
      </c>
      <c r="G273" s="99">
        <f t="shared" si="69"/>
        <v>-140.63094580632458</v>
      </c>
      <c r="H273" s="99">
        <f t="shared" si="83"/>
        <v>205</v>
      </c>
      <c r="I273" s="63">
        <f t="shared" si="48"/>
        <v>13.304301336642043</v>
      </c>
      <c r="J273" s="63">
        <f t="shared" si="71"/>
        <v>-13.927284806400381</v>
      </c>
      <c r="K273" s="63">
        <f t="shared" si="72"/>
        <v>-6.40856382055789</v>
      </c>
      <c r="L273" s="63">
        <f t="shared" si="73"/>
        <v>-7.031547290316229</v>
      </c>
      <c r="M273" s="99">
        <f t="shared" si="74"/>
        <v>266.0860267328409</v>
      </c>
      <c r="N273" s="81">
        <f t="shared" si="75"/>
        <v>51310.83910603013</v>
      </c>
      <c r="O273" s="82">
        <f t="shared" si="65"/>
        <v>963425.1455557412</v>
      </c>
      <c r="P273" s="83">
        <f t="shared" si="76"/>
        <v>53249609.82589391</v>
      </c>
      <c r="Q273" s="64">
        <f t="shared" si="77"/>
        <v>49.442657295953495</v>
      </c>
      <c r="R273" s="65">
        <f t="shared" si="78"/>
        <v>7.031547290316229</v>
      </c>
      <c r="S273" s="81"/>
      <c r="T273" s="81"/>
      <c r="U273" s="81"/>
      <c r="V273" s="81"/>
      <c r="W273" s="77"/>
      <c r="X273" s="77"/>
      <c r="Y273" s="77"/>
      <c r="Z273" s="77"/>
      <c r="AA273" s="77"/>
      <c r="AB273" s="77"/>
      <c r="AC273" s="92"/>
      <c r="AD273" s="92"/>
      <c r="AE273" s="92"/>
      <c r="AF273" s="92"/>
      <c r="AG273" s="92"/>
      <c r="AH273" s="92"/>
      <c r="AJ273" s="20">
        <f t="shared" si="81"/>
        <v>7.031547290316229</v>
      </c>
      <c r="AK273" s="89">
        <f t="shared" si="82"/>
        <v>7297.233025325004</v>
      </c>
      <c r="AL273" s="99">
        <f t="shared" si="84"/>
        <v>205</v>
      </c>
      <c r="AM273" s="20">
        <f t="shared" si="79"/>
        <v>-4610.743807422975</v>
      </c>
      <c r="AN273" s="20">
        <f t="shared" si="80"/>
        <v>665.2150668321021</v>
      </c>
    </row>
    <row r="274" spans="1:40" ht="13.5" customHeight="1">
      <c r="A274" s="97">
        <v>274</v>
      </c>
      <c r="B274" s="99">
        <v>206</v>
      </c>
      <c r="C274" s="127">
        <f t="shared" si="61"/>
        <v>-7189.565033985626</v>
      </c>
      <c r="D274" s="127">
        <f t="shared" si="66"/>
        <v>-325.00513225182107</v>
      </c>
      <c r="E274" s="127">
        <f t="shared" si="67"/>
        <v>7.4033012335008825</v>
      </c>
      <c r="F274" s="127">
        <f t="shared" si="68"/>
        <v>-7507.1668650039455</v>
      </c>
      <c r="G274" s="99">
        <f t="shared" si="69"/>
        <v>-179.83622229562366</v>
      </c>
      <c r="H274" s="99">
        <f t="shared" si="83"/>
        <v>206</v>
      </c>
      <c r="I274" s="63">
        <f t="shared" si="70"/>
        <v>11.093115008919487</v>
      </c>
      <c r="J274" s="63">
        <f t="shared" si="71"/>
        <v>-14.088320528055172</v>
      </c>
      <c r="K274" s="63">
        <f t="shared" si="72"/>
        <v>-5.996605595645495</v>
      </c>
      <c r="L274" s="63">
        <f t="shared" si="73"/>
        <v>-8.991811114781182</v>
      </c>
      <c r="M274" s="99">
        <f t="shared" si="74"/>
        <v>221.86230017838972</v>
      </c>
      <c r="N274" s="81">
        <f t="shared" si="75"/>
        <v>67503.02645725948</v>
      </c>
      <c r="O274" s="82">
        <f t="shared" si="65"/>
        <v>989253.5214401765</v>
      </c>
      <c r="P274" s="83">
        <f t="shared" si="76"/>
        <v>56357554.33901317</v>
      </c>
      <c r="Q274" s="64">
        <f t="shared" si="77"/>
        <v>80.8526671239024</v>
      </c>
      <c r="R274" s="65">
        <f t="shared" si="78"/>
        <v>8.991811114781182</v>
      </c>
      <c r="S274" s="81"/>
      <c r="T274" s="81"/>
      <c r="U274" s="81"/>
      <c r="V274" s="81"/>
      <c r="W274" s="77"/>
      <c r="X274" s="77"/>
      <c r="Y274" s="187"/>
      <c r="Z274" s="77"/>
      <c r="AA274" s="77"/>
      <c r="AB274" s="77"/>
      <c r="AC274" s="92"/>
      <c r="AD274" s="92"/>
      <c r="AE274" s="92"/>
      <c r="AF274" s="92"/>
      <c r="AG274" s="92"/>
      <c r="AH274" s="92"/>
      <c r="AJ274" s="20">
        <f t="shared" si="81"/>
        <v>8.991811114781182</v>
      </c>
      <c r="AK274" s="89">
        <f t="shared" si="82"/>
        <v>7507.1668650039455</v>
      </c>
      <c r="AL274" s="99">
        <f t="shared" si="84"/>
        <v>206</v>
      </c>
      <c r="AM274" s="20">
        <f t="shared" si="79"/>
        <v>-3987.733589305434</v>
      </c>
      <c r="AN274" s="20">
        <f t="shared" si="80"/>
        <v>554.6557504459744</v>
      </c>
    </row>
    <row r="275" spans="1:40" ht="13.5" customHeight="1">
      <c r="A275" s="97">
        <v>275</v>
      </c>
      <c r="B275" s="99">
        <v>207</v>
      </c>
      <c r="C275" s="127">
        <f t="shared" si="61"/>
        <v>-7445.7323357086225</v>
      </c>
      <c r="D275" s="127">
        <f t="shared" si="66"/>
        <v>-300.0000000000005</v>
      </c>
      <c r="E275" s="127">
        <f t="shared" si="67"/>
        <v>33.18476131237113</v>
      </c>
      <c r="F275" s="127">
        <f t="shared" si="68"/>
        <v>-7712.5475743962525</v>
      </c>
      <c r="G275" s="99">
        <f t="shared" si="69"/>
        <v>-215.17675612013454</v>
      </c>
      <c r="H275" s="99">
        <f t="shared" si="83"/>
        <v>207</v>
      </c>
      <c r="I275" s="63">
        <f t="shared" si="48"/>
        <v>8.878549610903853</v>
      </c>
      <c r="J275" s="63">
        <f t="shared" si="71"/>
        <v>-14.142135623730951</v>
      </c>
      <c r="K275" s="63">
        <f t="shared" si="72"/>
        <v>-5.495251793179629</v>
      </c>
      <c r="L275" s="63">
        <f t="shared" si="73"/>
        <v>-10.758837806006728</v>
      </c>
      <c r="M275" s="99">
        <f t="shared" si="74"/>
        <v>177.57099221807707</v>
      </c>
      <c r="N275" s="81">
        <f t="shared" si="75"/>
        <v>82978.04842403988</v>
      </c>
      <c r="O275" s="82">
        <f t="shared" si="65"/>
        <v>1013576.384781884</v>
      </c>
      <c r="P275" s="83">
        <f t="shared" si="76"/>
        <v>59483390.08732552</v>
      </c>
      <c r="Q275" s="64">
        <f t="shared" si="77"/>
        <v>115.75259093595966</v>
      </c>
      <c r="R275" s="65">
        <f t="shared" si="78"/>
        <v>10.758837806006728</v>
      </c>
      <c r="S275" s="81"/>
      <c r="T275" s="81"/>
      <c r="U275" s="81"/>
      <c r="V275" s="81"/>
      <c r="W275" s="77"/>
      <c r="X275" s="77"/>
      <c r="Y275" s="77"/>
      <c r="Z275" s="77"/>
      <c r="AA275" s="77"/>
      <c r="AB275" s="77"/>
      <c r="AC275" s="92"/>
      <c r="AD275" s="92"/>
      <c r="AE275" s="92"/>
      <c r="AF275" s="92"/>
      <c r="AG275" s="92"/>
      <c r="AH275" s="92"/>
      <c r="AJ275" s="20">
        <f t="shared" si="81"/>
        <v>10.758837806006728</v>
      </c>
      <c r="AK275" s="89">
        <f t="shared" si="82"/>
        <v>7712.5475743962525</v>
      </c>
      <c r="AL275" s="99">
        <f t="shared" si="84"/>
        <v>207</v>
      </c>
      <c r="AM275" s="20">
        <f t="shared" si="79"/>
        <v>-3305.3651966050015</v>
      </c>
      <c r="AN275" s="20">
        <f t="shared" si="80"/>
        <v>443.9274805451927</v>
      </c>
    </row>
    <row r="276" spans="1:40" ht="13.5" customHeight="1">
      <c r="A276" s="97">
        <v>276</v>
      </c>
      <c r="B276" s="99">
        <v>208</v>
      </c>
      <c r="C276" s="127">
        <f t="shared" si="61"/>
        <v>-7699.63159523374</v>
      </c>
      <c r="D276" s="127">
        <f t="shared" si="66"/>
        <v>-272.7116866032262</v>
      </c>
      <c r="E276" s="127">
        <f t="shared" si="67"/>
        <v>58.47151303395869</v>
      </c>
      <c r="F276" s="127">
        <f t="shared" si="68"/>
        <v>-7913.871768803007</v>
      </c>
      <c r="G276" s="99">
        <f t="shared" si="69"/>
        <v>-246.7803450196483</v>
      </c>
      <c r="H276" s="99">
        <f t="shared" si="83"/>
        <v>208</v>
      </c>
      <c r="I276" s="63">
        <f t="shared" si="70"/>
        <v>6.661279720668295</v>
      </c>
      <c r="J276" s="63">
        <f t="shared" si="71"/>
        <v>-14.088320528055174</v>
      </c>
      <c r="K276" s="63">
        <f t="shared" si="72"/>
        <v>-4.9119764435955355</v>
      </c>
      <c r="L276" s="63">
        <f t="shared" si="73"/>
        <v>-12.339017250982415</v>
      </c>
      <c r="M276" s="99">
        <f t="shared" si="74"/>
        <v>133.2255944133659</v>
      </c>
      <c r="N276" s="81">
        <f t="shared" si="75"/>
        <v>97649.40027732303</v>
      </c>
      <c r="O276" s="82">
        <f t="shared" si="65"/>
        <v>1036390.5253083524</v>
      </c>
      <c r="P276" s="83">
        <f t="shared" si="76"/>
        <v>62629366.37305724</v>
      </c>
      <c r="Q276" s="64">
        <f t="shared" si="77"/>
        <v>152.25134672004165</v>
      </c>
      <c r="R276" s="65">
        <f t="shared" si="78"/>
        <v>12.339017250982415</v>
      </c>
      <c r="S276" s="81"/>
      <c r="T276" s="81"/>
      <c r="U276" s="81"/>
      <c r="V276" s="81"/>
      <c r="W276" s="77"/>
      <c r="X276" s="77"/>
      <c r="Y276" s="77"/>
      <c r="Z276" s="77"/>
      <c r="AA276" s="77"/>
      <c r="AB276" s="77"/>
      <c r="AC276" s="92"/>
      <c r="AD276" s="92"/>
      <c r="AE276" s="92"/>
      <c r="AF276" s="92"/>
      <c r="AG276" s="92"/>
      <c r="AH276" s="92"/>
      <c r="AJ276" s="20">
        <f t="shared" si="81"/>
        <v>12.339017250982415</v>
      </c>
      <c r="AK276" s="89">
        <f t="shared" si="82"/>
        <v>7913.871768803007</v>
      </c>
      <c r="AL276" s="99">
        <f t="shared" si="84"/>
        <v>208</v>
      </c>
      <c r="AM276" s="20">
        <f t="shared" si="79"/>
        <v>-2564.4699900973696</v>
      </c>
      <c r="AN276" s="20">
        <f t="shared" si="80"/>
        <v>333.0639860334148</v>
      </c>
    </row>
    <row r="277" spans="1:40" ht="13.5" customHeight="1">
      <c r="A277" s="97">
        <v>277</v>
      </c>
      <c r="B277" s="99">
        <v>209</v>
      </c>
      <c r="C277" s="127">
        <f t="shared" si="61"/>
        <v>-7951.18547238695</v>
      </c>
      <c r="D277" s="127">
        <f t="shared" si="66"/>
        <v>-243.34787260358397</v>
      </c>
      <c r="E277" s="127">
        <f t="shared" si="67"/>
        <v>82.8865891726311</v>
      </c>
      <c r="F277" s="127">
        <f t="shared" si="68"/>
        <v>-8111.646755817903</v>
      </c>
      <c r="G277" s="99">
        <f t="shared" si="69"/>
        <v>-274.8155781041482</v>
      </c>
      <c r="H277" s="99">
        <f t="shared" si="83"/>
        <v>209</v>
      </c>
      <c r="I277" s="63">
        <f t="shared" si="48"/>
        <v>4.4419807401005</v>
      </c>
      <c r="J277" s="63">
        <f t="shared" si="71"/>
        <v>-13.927284806400387</v>
      </c>
      <c r="K277" s="63">
        <f t="shared" si="72"/>
        <v>-4.255474838907523</v>
      </c>
      <c r="L277" s="63">
        <f t="shared" si="73"/>
        <v>-13.74077890520741</v>
      </c>
      <c r="M277" s="99">
        <f t="shared" si="74"/>
        <v>88.83961480201</v>
      </c>
      <c r="N277" s="81">
        <f t="shared" si="75"/>
        <v>111460.34462883677</v>
      </c>
      <c r="O277" s="82">
        <f t="shared" si="65"/>
        <v>1057703.053103288</v>
      </c>
      <c r="P277" s="83">
        <f t="shared" si="76"/>
        <v>65798813.09117111</v>
      </c>
      <c r="Q277" s="64">
        <f t="shared" si="77"/>
        <v>188.80900492179296</v>
      </c>
      <c r="R277" s="65">
        <f t="shared" si="78"/>
        <v>13.74077890520741</v>
      </c>
      <c r="S277" s="81"/>
      <c r="T277" s="81"/>
      <c r="U277" s="81"/>
      <c r="V277" s="81"/>
      <c r="W277" s="77"/>
      <c r="X277" s="77"/>
      <c r="Y277" s="77"/>
      <c r="Z277" s="77"/>
      <c r="AA277" s="77"/>
      <c r="AB277" s="77"/>
      <c r="AC277" s="92"/>
      <c r="AD277" s="92"/>
      <c r="AE277" s="92"/>
      <c r="AF277" s="92"/>
      <c r="AG277" s="92"/>
      <c r="AH277" s="92"/>
      <c r="AJ277" s="20">
        <f t="shared" si="81"/>
        <v>13.74077890520741</v>
      </c>
      <c r="AK277" s="89">
        <f t="shared" si="82"/>
        <v>8111.646755817903</v>
      </c>
      <c r="AL277" s="99">
        <f t="shared" si="84"/>
        <v>209</v>
      </c>
      <c r="AM277" s="20">
        <f t="shared" si="79"/>
        <v>-1765.9506364654867</v>
      </c>
      <c r="AN277" s="20">
        <f t="shared" si="80"/>
        <v>222.099037005025</v>
      </c>
    </row>
    <row r="278" spans="1:40" ht="13.5" customHeight="1">
      <c r="A278" s="97">
        <v>278</v>
      </c>
      <c r="B278" s="99">
        <v>210</v>
      </c>
      <c r="C278" s="127">
        <f t="shared" si="61"/>
        <v>-8200.317341420394</v>
      </c>
      <c r="D278" s="127">
        <f t="shared" si="66"/>
        <v>-212.13203435596432</v>
      </c>
      <c r="E278" s="127">
        <f t="shared" si="67"/>
        <v>106.06601717798183</v>
      </c>
      <c r="F278" s="127">
        <f t="shared" si="68"/>
        <v>-8306.383358598376</v>
      </c>
      <c r="G278" s="99">
        <f t="shared" si="69"/>
        <v>-299.4891850921659</v>
      </c>
      <c r="H278" s="99">
        <f t="shared" si="83"/>
        <v>210</v>
      </c>
      <c r="I278" s="63">
        <f t="shared" si="70"/>
        <v>2.2213286891688373</v>
      </c>
      <c r="J278" s="63">
        <f t="shared" si="71"/>
        <v>-13.66025403784439</v>
      </c>
      <c r="K278" s="63">
        <f t="shared" si="72"/>
        <v>-3.53553390593274</v>
      </c>
      <c r="L278" s="63">
        <f t="shared" si="73"/>
        <v>-14.974459254608293</v>
      </c>
      <c r="M278" s="99">
        <f t="shared" si="74"/>
        <v>44.426573783376746</v>
      </c>
      <c r="N278" s="81">
        <f t="shared" si="75"/>
        <v>124383.59915648776</v>
      </c>
      <c r="O278" s="82">
        <f t="shared" si="65"/>
        <v>1077531.5076132778</v>
      </c>
      <c r="P278" s="83">
        <f t="shared" si="76"/>
        <v>68996004.50000003</v>
      </c>
      <c r="Q278" s="64">
        <f t="shared" si="77"/>
        <v>224.23442996792394</v>
      </c>
      <c r="R278" s="65">
        <f t="shared" si="78"/>
        <v>14.974459254608293</v>
      </c>
      <c r="S278" s="81">
        <f>N278</f>
        <v>124383.59915648776</v>
      </c>
      <c r="T278" s="81"/>
      <c r="U278" s="81">
        <f>N278</f>
        <v>124383.59915648776</v>
      </c>
      <c r="V278" s="81"/>
      <c r="W278" s="82">
        <f>O278</f>
        <v>1077531.5076132778</v>
      </c>
      <c r="X278" s="82"/>
      <c r="Y278" s="82">
        <f>O278</f>
        <v>1077531.5076132778</v>
      </c>
      <c r="Z278" s="82"/>
      <c r="AA278" s="83">
        <f>P278</f>
        <v>68996004.50000003</v>
      </c>
      <c r="AB278" s="83"/>
      <c r="AC278" s="102">
        <f>P278</f>
        <v>68996004.50000003</v>
      </c>
      <c r="AD278" s="102"/>
      <c r="AE278" s="104">
        <f>Q278</f>
        <v>224.23442996792394</v>
      </c>
      <c r="AF278" s="104"/>
      <c r="AG278" s="104">
        <f>Q278</f>
        <v>224.23442996792394</v>
      </c>
      <c r="AH278" s="104"/>
      <c r="AI278" s="56" t="s">
        <v>66</v>
      </c>
      <c r="AJ278" s="20">
        <f t="shared" si="81"/>
        <v>14.974459254608293</v>
      </c>
      <c r="AK278" s="89">
        <f t="shared" si="82"/>
        <v>8306.383358598376</v>
      </c>
      <c r="AL278" s="99">
        <f t="shared" si="84"/>
        <v>210</v>
      </c>
      <c r="AM278" s="20">
        <f t="shared" si="79"/>
        <v>-910.7800085392925</v>
      </c>
      <c r="AN278" s="20">
        <f t="shared" si="80"/>
        <v>111.06643445844186</v>
      </c>
    </row>
    <row r="279" spans="1:40" ht="13.5" customHeight="1">
      <c r="A279" s="97">
        <v>279</v>
      </c>
      <c r="B279" s="99">
        <v>211</v>
      </c>
      <c r="C279" s="127">
        <f t="shared" si="61"/>
        <v>-8446.951314353384</v>
      </c>
      <c r="D279" s="127">
        <f t="shared" si="66"/>
        <v>-179.30174323807267</v>
      </c>
      <c r="E279" s="127">
        <f t="shared" si="67"/>
        <v>127.66424516722537</v>
      </c>
      <c r="F279" s="127">
        <f t="shared" si="68"/>
        <v>-8498.588812424232</v>
      </c>
      <c r="G279" s="99">
        <f t="shared" si="69"/>
        <v>-321.04293587055747</v>
      </c>
      <c r="H279" s="99">
        <f t="shared" si="83"/>
        <v>211</v>
      </c>
      <c r="I279" s="63">
        <f t="shared" si="48"/>
        <v>1.5593594047669914E-14</v>
      </c>
      <c r="J279" s="63">
        <f t="shared" si="71"/>
        <v>-13.289260487773507</v>
      </c>
      <c r="K279" s="63">
        <f t="shared" si="72"/>
        <v>-2.7628863057543827</v>
      </c>
      <c r="L279" s="63">
        <f t="shared" si="73"/>
        <v>-16.052146793527875</v>
      </c>
      <c r="M279" s="99">
        <f t="shared" si="74"/>
        <v>3.118718809533983E-13</v>
      </c>
      <c r="N279" s="81">
        <f t="shared" si="75"/>
        <v>136420.5951548675</v>
      </c>
      <c r="O279" s="82">
        <f t="shared" si="65"/>
        <v>1095903.8851636974</v>
      </c>
      <c r="P279" s="83">
        <f t="shared" si="76"/>
        <v>72226011.80266231</v>
      </c>
      <c r="Q279" s="64">
        <f t="shared" si="77"/>
        <v>257.67141668096724</v>
      </c>
      <c r="R279" s="65">
        <f t="shared" si="78"/>
        <v>16.052146793527875</v>
      </c>
      <c r="S279" s="81"/>
      <c r="T279" s="81"/>
      <c r="U279" s="81"/>
      <c r="V279" s="81"/>
      <c r="W279" s="77"/>
      <c r="X279" s="77"/>
      <c r="Y279" s="77"/>
      <c r="Z279" s="77"/>
      <c r="AA279" s="77"/>
      <c r="AB279" s="77"/>
      <c r="AC279" s="92"/>
      <c r="AD279" s="92"/>
      <c r="AE279" s="92"/>
      <c r="AF279" s="92"/>
      <c r="AG279" s="92"/>
      <c r="AH279" s="92"/>
      <c r="AJ279" s="20">
        <f t="shared" si="81"/>
        <v>16.052146793527875</v>
      </c>
      <c r="AK279" s="89">
        <f t="shared" si="82"/>
        <v>8498.588812424232</v>
      </c>
      <c r="AL279" s="99">
        <f t="shared" si="84"/>
        <v>211</v>
      </c>
      <c r="AM279" s="20">
        <f t="shared" si="79"/>
        <v>-6.585916486822925E-12</v>
      </c>
      <c r="AN279" s="20">
        <f t="shared" si="80"/>
        <v>7.796797023834957E-13</v>
      </c>
    </row>
    <row r="280" spans="1:40" ht="13.5" customHeight="1">
      <c r="A280" s="97">
        <v>280</v>
      </c>
      <c r="B280" s="99">
        <v>212</v>
      </c>
      <c r="C280" s="127">
        <f t="shared" si="61"/>
        <v>-8691.012264088567</v>
      </c>
      <c r="D280" s="127">
        <f t="shared" si="66"/>
        <v>-145.1068575887853</v>
      </c>
      <c r="E280" s="127">
        <f t="shared" si="67"/>
        <v>147.35929330786578</v>
      </c>
      <c r="F280" s="127">
        <f t="shared" si="68"/>
        <v>-8688.759828369488</v>
      </c>
      <c r="G280" s="99">
        <f t="shared" si="69"/>
        <v>-339.7501352949978</v>
      </c>
      <c r="H280" s="99">
        <f t="shared" si="83"/>
        <v>212</v>
      </c>
      <c r="I280" s="63">
        <f t="shared" si="70"/>
        <v>-2.221328689168806</v>
      </c>
      <c r="J280" s="63">
        <f t="shared" si="71"/>
        <v>-12.817127641115778</v>
      </c>
      <c r="K280" s="63">
        <f t="shared" si="72"/>
        <v>-1.9490504344653032</v>
      </c>
      <c r="L280" s="63">
        <f t="shared" si="73"/>
        <v>-16.987506764749888</v>
      </c>
      <c r="M280" s="99">
        <f t="shared" si="74"/>
        <v>-44.42657378337613</v>
      </c>
      <c r="N280" s="81">
        <f t="shared" si="75"/>
        <v>147600.36636171376</v>
      </c>
      <c r="O280" s="82">
        <f t="shared" si="65"/>
        <v>1112858.5938630057</v>
      </c>
      <c r="P280" s="83">
        <f t="shared" si="76"/>
        <v>75494547.35508737</v>
      </c>
      <c r="Q280" s="64">
        <f t="shared" si="77"/>
        <v>288.5753860824232</v>
      </c>
      <c r="R280" s="65">
        <f t="shared" si="78"/>
        <v>16.987506764749888</v>
      </c>
      <c r="S280" s="93"/>
      <c r="T280" s="81"/>
      <c r="U280" s="81"/>
      <c r="V280" s="81"/>
      <c r="W280" s="77"/>
      <c r="X280" s="77"/>
      <c r="Y280" s="77"/>
      <c r="Z280" s="77"/>
      <c r="AA280" s="77"/>
      <c r="AB280" s="77"/>
      <c r="AC280" s="92"/>
      <c r="AD280" s="92"/>
      <c r="AE280" s="92"/>
      <c r="AF280" s="92"/>
      <c r="AG280" s="92"/>
      <c r="AH280" s="92"/>
      <c r="AJ280" s="20">
        <f t="shared" si="81"/>
        <v>16.987506764749888</v>
      </c>
      <c r="AK280" s="89">
        <f t="shared" si="82"/>
        <v>8688.759828369488</v>
      </c>
      <c r="AL280" s="99">
        <f t="shared" si="84"/>
        <v>212</v>
      </c>
      <c r="AM280" s="20">
        <f t="shared" si="79"/>
        <v>965.2797440068939</v>
      </c>
      <c r="AN280" s="20">
        <f t="shared" si="80"/>
        <v>-111.06643445844031</v>
      </c>
    </row>
    <row r="281" spans="1:40" ht="13.5" customHeight="1">
      <c r="A281" s="97">
        <v>281</v>
      </c>
      <c r="B281" s="99">
        <v>213</v>
      </c>
      <c r="C281" s="127">
        <f t="shared" si="61"/>
        <v>-8932.42584729639</v>
      </c>
      <c r="D281" s="127">
        <f t="shared" si="66"/>
        <v>-109.80762113533105</v>
      </c>
      <c r="E281" s="127">
        <f t="shared" si="67"/>
        <v>164.8575537953886</v>
      </c>
      <c r="F281" s="127">
        <f t="shared" si="68"/>
        <v>-8877.375914636332</v>
      </c>
      <c r="G281" s="99">
        <f t="shared" si="69"/>
        <v>-355.9117632885748</v>
      </c>
      <c r="H281" s="99">
        <f t="shared" si="83"/>
        <v>213</v>
      </c>
      <c r="I281" s="63">
        <f t="shared" si="48"/>
        <v>-4.44198074010047</v>
      </c>
      <c r="J281" s="63">
        <f t="shared" si="71"/>
        <v>-12.247448713915887</v>
      </c>
      <c r="K281" s="63">
        <f t="shared" si="72"/>
        <v>-1.1061587104123844</v>
      </c>
      <c r="L281" s="63">
        <f t="shared" si="73"/>
        <v>-17.79558816442874</v>
      </c>
      <c r="M281" s="99">
        <f t="shared" si="74"/>
        <v>-88.8396148020094</v>
      </c>
      <c r="N281" s="81">
        <f t="shared" si="75"/>
        <v>157978.12575768706</v>
      </c>
      <c r="O281" s="82">
        <f t="shared" si="65"/>
        <v>1128444.3456412624</v>
      </c>
      <c r="P281" s="83">
        <f t="shared" si="76"/>
        <v>78807803.12976524</v>
      </c>
      <c r="Q281" s="64">
        <f t="shared" si="77"/>
        <v>316.6829581179562</v>
      </c>
      <c r="R281" s="65">
        <f t="shared" si="78"/>
        <v>17.79558816442874</v>
      </c>
      <c r="S281" s="81"/>
      <c r="T281" s="81"/>
      <c r="U281" s="81"/>
      <c r="V281" s="81"/>
      <c r="W281" s="77"/>
      <c r="X281" s="77"/>
      <c r="Y281" s="77"/>
      <c r="Z281" s="77"/>
      <c r="AA281" s="77"/>
      <c r="AB281" s="77"/>
      <c r="AC281" s="92"/>
      <c r="AD281" s="92"/>
      <c r="AE281" s="92"/>
      <c r="AF281" s="92"/>
      <c r="AG281" s="92"/>
      <c r="AH281" s="92"/>
      <c r="AJ281" s="20">
        <f t="shared" si="81"/>
        <v>17.79558816442874</v>
      </c>
      <c r="AK281" s="89">
        <f t="shared" si="82"/>
        <v>8877.375914636332</v>
      </c>
      <c r="AL281" s="99">
        <f t="shared" si="84"/>
        <v>213</v>
      </c>
      <c r="AM281" s="20">
        <f t="shared" si="79"/>
        <v>1983.8831788033094</v>
      </c>
      <c r="AN281" s="20">
        <f t="shared" si="80"/>
        <v>-222.0990370050235</v>
      </c>
    </row>
    <row r="282" spans="1:40" ht="13.5" customHeight="1">
      <c r="A282" s="97">
        <v>282</v>
      </c>
      <c r="B282" s="99">
        <v>214</v>
      </c>
      <c r="C282" s="127">
        <f t="shared" si="61"/>
        <v>-9171.118527060768</v>
      </c>
      <c r="D282" s="127">
        <f t="shared" si="66"/>
        <v>-73.67268238138392</v>
      </c>
      <c r="E282" s="127">
        <f t="shared" si="67"/>
        <v>179.89816786936504</v>
      </c>
      <c r="F282" s="127">
        <f t="shared" si="68"/>
        <v>-9064.893041572786</v>
      </c>
      <c r="G282" s="99">
        <f t="shared" si="69"/>
        <v>-369.85231470485957</v>
      </c>
      <c r="H282" s="99">
        <f t="shared" si="83"/>
        <v>214</v>
      </c>
      <c r="I282" s="63">
        <f t="shared" si="70"/>
        <v>-6.661279720668207</v>
      </c>
      <c r="J282" s="63">
        <f t="shared" si="71"/>
        <v>-11.584559306791396</v>
      </c>
      <c r="K282" s="63">
        <f t="shared" si="72"/>
        <v>-0.2467767077833766</v>
      </c>
      <c r="L282" s="63">
        <f t="shared" si="73"/>
        <v>-18.49261573524298</v>
      </c>
      <c r="M282" s="99">
        <f t="shared" si="74"/>
        <v>-133.22559441336415</v>
      </c>
      <c r="N282" s="81">
        <f t="shared" si="75"/>
        <v>167633.58369888348</v>
      </c>
      <c r="O282" s="82">
        <f t="shared" si="65"/>
        <v>1142719.9945799266</v>
      </c>
      <c r="P282" s="83">
        <f t="shared" si="76"/>
        <v>82172285.85515472</v>
      </c>
      <c r="Q282" s="64">
        <f t="shared" si="77"/>
        <v>341.9768367313562</v>
      </c>
      <c r="R282" s="65">
        <f t="shared" si="78"/>
        <v>18.49261573524298</v>
      </c>
      <c r="S282" s="81"/>
      <c r="T282" s="81"/>
      <c r="U282" s="81"/>
      <c r="V282" s="81"/>
      <c r="W282" s="77"/>
      <c r="X282" s="77"/>
      <c r="Y282" s="77"/>
      <c r="Z282" s="77"/>
      <c r="AA282" s="77"/>
      <c r="AB282" s="77"/>
      <c r="AC282" s="92"/>
      <c r="AD282" s="92"/>
      <c r="AE282" s="92"/>
      <c r="AF282" s="92"/>
      <c r="AG282" s="92"/>
      <c r="AH282" s="92"/>
      <c r="AJ282" s="20">
        <f t="shared" si="81"/>
        <v>18.49261573524298</v>
      </c>
      <c r="AK282" s="89">
        <f t="shared" si="82"/>
        <v>9064.893041572786</v>
      </c>
      <c r="AL282" s="99">
        <f t="shared" si="84"/>
        <v>214</v>
      </c>
      <c r="AM282" s="20">
        <f t="shared" si="79"/>
        <v>3054.5692930077184</v>
      </c>
      <c r="AN282" s="20">
        <f t="shared" si="80"/>
        <v>-333.06398603341034</v>
      </c>
    </row>
    <row r="283" spans="1:40" ht="13.5" customHeight="1">
      <c r="A283" s="97">
        <v>283</v>
      </c>
      <c r="B283" s="99">
        <v>215</v>
      </c>
      <c r="C283" s="127">
        <f t="shared" si="61"/>
        <v>-9407.017595279181</v>
      </c>
      <c r="D283" s="127">
        <f t="shared" si="66"/>
        <v>-36.977050029731124</v>
      </c>
      <c r="E283" s="127">
        <f t="shared" si="67"/>
        <v>192.2569146167365</v>
      </c>
      <c r="F283" s="127">
        <f t="shared" si="68"/>
        <v>-9251.737730692175</v>
      </c>
      <c r="G283" s="99">
        <f t="shared" si="69"/>
        <v>-381.9153970427121</v>
      </c>
      <c r="H283" s="99">
        <f t="shared" si="83"/>
        <v>215</v>
      </c>
      <c r="I283" s="63">
        <f t="shared" si="48"/>
        <v>-8.878549610903764</v>
      </c>
      <c r="J283" s="63">
        <f t="shared" si="71"/>
        <v>-10.833504408394036</v>
      </c>
      <c r="K283" s="63">
        <f t="shared" si="72"/>
        <v>0.6162841671621985</v>
      </c>
      <c r="L283" s="63">
        <f t="shared" si="73"/>
        <v>-19.095769852135604</v>
      </c>
      <c r="M283" s="99">
        <f t="shared" si="74"/>
        <v>-177.57099221807528</v>
      </c>
      <c r="N283" s="81">
        <f t="shared" si="75"/>
        <v>176669.0544376171</v>
      </c>
      <c r="O283" s="82">
        <f t="shared" si="65"/>
        <v>1155754.3286796038</v>
      </c>
      <c r="P283" s="83">
        <f t="shared" si="76"/>
        <v>85594651.0375132</v>
      </c>
      <c r="Q283" s="64">
        <f t="shared" si="77"/>
        <v>364.648426245731</v>
      </c>
      <c r="R283" s="65">
        <f t="shared" si="78"/>
        <v>19.095769852135604</v>
      </c>
      <c r="S283" s="81"/>
      <c r="T283" s="81"/>
      <c r="U283" s="81"/>
      <c r="V283" s="81"/>
      <c r="W283" s="77"/>
      <c r="X283" s="77"/>
      <c r="Y283" s="77"/>
      <c r="Z283" s="77"/>
      <c r="AA283" s="77"/>
      <c r="AB283" s="77"/>
      <c r="AC283" s="92"/>
      <c r="AD283" s="92"/>
      <c r="AE283" s="92"/>
      <c r="AF283" s="92"/>
      <c r="AG283" s="92"/>
      <c r="AH283" s="92"/>
      <c r="AJ283" s="20">
        <f t="shared" si="81"/>
        <v>19.095769852135604</v>
      </c>
      <c r="AK283" s="89">
        <f t="shared" si="82"/>
        <v>9251.737730692175</v>
      </c>
      <c r="AL283" s="99">
        <f t="shared" si="84"/>
        <v>215</v>
      </c>
      <c r="AM283" s="20">
        <f t="shared" si="79"/>
        <v>4176.033620516542</v>
      </c>
      <c r="AN283" s="20">
        <f t="shared" si="80"/>
        <v>-443.92748054518825</v>
      </c>
    </row>
    <row r="284" spans="1:40" ht="13.5" customHeight="1">
      <c r="A284" s="97">
        <v>284</v>
      </c>
      <c r="B284" s="99">
        <v>216</v>
      </c>
      <c r="C284" s="127">
        <f t="shared" si="61"/>
        <v>-9640.051194810254</v>
      </c>
      <c r="D284" s="127">
        <f t="shared" si="66"/>
        <v>-3.118718809533983E-13</v>
      </c>
      <c r="E284" s="127">
        <f t="shared" si="67"/>
        <v>201.74955358918714</v>
      </c>
      <c r="F284" s="127">
        <f t="shared" si="68"/>
        <v>-9438.301641221067</v>
      </c>
      <c r="G284" s="99">
        <f t="shared" si="69"/>
        <v>-392.45914688535015</v>
      </c>
      <c r="H284" s="99">
        <f t="shared" si="83"/>
        <v>216</v>
      </c>
      <c r="I284" s="63">
        <f t="shared" si="70"/>
        <v>-11.093115008919455</v>
      </c>
      <c r="J284" s="63">
        <f t="shared" si="71"/>
        <v>-10.000000000000016</v>
      </c>
      <c r="K284" s="63">
        <f t="shared" si="72"/>
        <v>1.4701576646519616</v>
      </c>
      <c r="L284" s="63">
        <f t="shared" si="73"/>
        <v>-19.62295734426751</v>
      </c>
      <c r="M284" s="99">
        <f t="shared" si="74"/>
        <v>-221.8623001783891</v>
      </c>
      <c r="N284" s="81">
        <f t="shared" si="75"/>
        <v>185207.390508011</v>
      </c>
      <c r="O284" s="82">
        <f t="shared" si="65"/>
        <v>1167625.8189254063</v>
      </c>
      <c r="P284" s="83">
        <f t="shared" si="76"/>
        <v>89081537.8706763</v>
      </c>
      <c r="Q284" s="64">
        <f t="shared" si="77"/>
        <v>385.06045493494213</v>
      </c>
      <c r="R284" s="65">
        <f t="shared" si="78"/>
        <v>19.62295734426751</v>
      </c>
      <c r="S284" s="81"/>
      <c r="T284" s="81"/>
      <c r="U284" s="81"/>
      <c r="V284" s="81"/>
      <c r="W284" s="77"/>
      <c r="X284" s="77"/>
      <c r="Y284" s="187"/>
      <c r="Z284" s="77"/>
      <c r="AA284" s="77"/>
      <c r="AB284" s="77"/>
      <c r="AC284" s="92"/>
      <c r="AD284" s="92"/>
      <c r="AE284" s="92"/>
      <c r="AF284" s="92"/>
      <c r="AG284" s="92"/>
      <c r="AH284" s="92"/>
      <c r="AJ284" s="20">
        <f t="shared" si="81"/>
        <v>19.62295734426751</v>
      </c>
      <c r="AK284" s="89">
        <f t="shared" si="82"/>
        <v>9438.301641221067</v>
      </c>
      <c r="AL284" s="99">
        <f t="shared" si="84"/>
        <v>216</v>
      </c>
      <c r="AM284" s="20">
        <f t="shared" si="79"/>
        <v>5346.909829795078</v>
      </c>
      <c r="AN284" s="20">
        <f t="shared" si="80"/>
        <v>-554.6557504459727</v>
      </c>
    </row>
    <row r="285" spans="1:40" ht="13.5" customHeight="1">
      <c r="A285" s="97">
        <v>285</v>
      </c>
      <c r="B285" s="99">
        <v>217</v>
      </c>
      <c r="C285" s="127">
        <f t="shared" si="61"/>
        <v>-9870.148341362108</v>
      </c>
      <c r="D285" s="127">
        <f t="shared" si="66"/>
        <v>36.977050029730506</v>
      </c>
      <c r="E285" s="127">
        <f t="shared" si="67"/>
        <v>208.23457140386822</v>
      </c>
      <c r="F285" s="127">
        <f t="shared" si="68"/>
        <v>-9624.93671992851</v>
      </c>
      <c r="G285" s="99">
        <f t="shared" si="69"/>
        <v>-401.8515278506488</v>
      </c>
      <c r="H285" s="99">
        <f t="shared" si="83"/>
        <v>217</v>
      </c>
      <c r="I285" s="63">
        <f t="shared" si="48"/>
        <v>-13.304301336642013</v>
      </c>
      <c r="J285" s="63">
        <f t="shared" si="71"/>
        <v>-9.090389553440874</v>
      </c>
      <c r="K285" s="63">
        <f t="shared" si="72"/>
        <v>2.3021144975504457</v>
      </c>
      <c r="L285" s="63">
        <f t="shared" si="73"/>
        <v>-20.09257639253244</v>
      </c>
      <c r="M285" s="99">
        <f t="shared" si="74"/>
        <v>-266.08602673284025</v>
      </c>
      <c r="N285" s="81">
        <f t="shared" si="75"/>
        <v>193389.77631845418</v>
      </c>
      <c r="O285" s="82">
        <f t="shared" si="65"/>
        <v>1178422.32519477</v>
      </c>
      <c r="P285" s="83">
        <f t="shared" si="76"/>
        <v>92639406.86262818</v>
      </c>
      <c r="Q285" s="64">
        <f t="shared" si="77"/>
        <v>403.7116260897519</v>
      </c>
      <c r="R285" s="65">
        <f t="shared" si="78"/>
        <v>20.09257639253244</v>
      </c>
      <c r="S285" s="81"/>
      <c r="T285" s="81"/>
      <c r="U285" s="81"/>
      <c r="V285" s="81"/>
      <c r="W285" s="77"/>
      <c r="X285" s="77"/>
      <c r="Y285" s="77"/>
      <c r="Z285" s="77"/>
      <c r="AA285" s="77"/>
      <c r="AB285" s="77"/>
      <c r="AC285" s="92"/>
      <c r="AD285" s="92"/>
      <c r="AE285" s="92"/>
      <c r="AF285" s="92"/>
      <c r="AG285" s="92"/>
      <c r="AH285" s="92"/>
      <c r="AJ285" s="20">
        <f t="shared" si="81"/>
        <v>20.09257639253244</v>
      </c>
      <c r="AK285" s="89">
        <f t="shared" si="82"/>
        <v>9624.93671992851</v>
      </c>
      <c r="AL285" s="99">
        <f t="shared" si="84"/>
        <v>217</v>
      </c>
      <c r="AM285" s="20">
        <f t="shared" si="79"/>
        <v>6565.7713885419425</v>
      </c>
      <c r="AN285" s="20">
        <f t="shared" si="80"/>
        <v>-665.2150668321007</v>
      </c>
    </row>
    <row r="286" spans="1:40" ht="13.5" customHeight="1">
      <c r="A286" s="97">
        <v>286</v>
      </c>
      <c r="B286" s="99">
        <v>218</v>
      </c>
      <c r="C286" s="127">
        <f t="shared" si="61"/>
        <v>-10097.23894511491</v>
      </c>
      <c r="D286" s="127">
        <f t="shared" si="66"/>
        <v>73.67268238138331</v>
      </c>
      <c r="E286" s="127">
        <f t="shared" si="67"/>
        <v>211.61529138199185</v>
      </c>
      <c r="F286" s="127">
        <f t="shared" si="68"/>
        <v>-9811.950971351534</v>
      </c>
      <c r="G286" s="99">
        <f t="shared" si="69"/>
        <v>-410.46557386075574</v>
      </c>
      <c r="H286" s="99">
        <f t="shared" si="83"/>
        <v>218</v>
      </c>
      <c r="I286" s="63">
        <f t="shared" si="70"/>
        <v>-15.511435045295764</v>
      </c>
      <c r="J286" s="63">
        <f t="shared" si="71"/>
        <v>-8.111595753452798</v>
      </c>
      <c r="K286" s="63">
        <f t="shared" si="72"/>
        <v>3.099752105710773</v>
      </c>
      <c r="L286" s="63">
        <f t="shared" si="73"/>
        <v>-20.52327869303779</v>
      </c>
      <c r="M286" s="99">
        <f t="shared" si="74"/>
        <v>-310.2287009059153</v>
      </c>
      <c r="N286" s="81">
        <f t="shared" si="75"/>
        <v>201373.40430747037</v>
      </c>
      <c r="O286" s="82">
        <f t="shared" si="65"/>
        <v>1188240.753547199</v>
      </c>
      <c r="P286" s="83">
        <f t="shared" si="76"/>
        <v>96274381.86420631</v>
      </c>
      <c r="Q286" s="64">
        <f t="shared" si="77"/>
        <v>421.20496831209886</v>
      </c>
      <c r="R286" s="65">
        <f t="shared" si="78"/>
        <v>20.52327869303779</v>
      </c>
      <c r="S286" s="81"/>
      <c r="T286" s="81"/>
      <c r="U286" s="81"/>
      <c r="V286" s="81"/>
      <c r="W286" s="77"/>
      <c r="X286" s="77"/>
      <c r="Y286" s="77"/>
      <c r="Z286" s="77"/>
      <c r="AA286" s="77"/>
      <c r="AB286" s="77"/>
      <c r="AC286" s="92"/>
      <c r="AD286" s="92"/>
      <c r="AE286" s="92"/>
      <c r="AF286" s="92"/>
      <c r="AG286" s="92"/>
      <c r="AH286" s="92"/>
      <c r="AJ286" s="20">
        <f t="shared" si="81"/>
        <v>20.52327869303779</v>
      </c>
      <c r="AK286" s="89">
        <f t="shared" si="82"/>
        <v>9811.950971351534</v>
      </c>
      <c r="AL286" s="99">
        <f t="shared" si="84"/>
        <v>218</v>
      </c>
      <c r="AM286" s="20">
        <f t="shared" si="79"/>
        <v>7831.133301699032</v>
      </c>
      <c r="AN286" s="20">
        <f t="shared" si="80"/>
        <v>-775.5717522647882</v>
      </c>
    </row>
    <row r="287" spans="1:40" ht="13.5" customHeight="1">
      <c r="A287" s="97">
        <v>287</v>
      </c>
      <c r="B287" s="99">
        <v>219</v>
      </c>
      <c r="C287" s="127">
        <f t="shared" si="61"/>
        <v>-10321.253832070885</v>
      </c>
      <c r="D287" s="127">
        <f t="shared" si="66"/>
        <v>109.80762113533044</v>
      </c>
      <c r="E287" s="127">
        <f t="shared" si="67"/>
        <v>211.84131477543787</v>
      </c>
      <c r="F287" s="127">
        <f t="shared" si="68"/>
        <v>-9999.604896160115</v>
      </c>
      <c r="G287" s="99">
        <f t="shared" si="69"/>
        <v>-418.6746416571455</v>
      </c>
      <c r="H287" s="99">
        <f t="shared" si="83"/>
        <v>219</v>
      </c>
      <c r="I287" s="63">
        <f t="shared" si="48"/>
        <v>-17.71384382057202</v>
      </c>
      <c r="J287" s="63">
        <f t="shared" si="71"/>
        <v>-7.071067811865477</v>
      </c>
      <c r="K287" s="63">
        <f t="shared" si="72"/>
        <v>3.8511795495802237</v>
      </c>
      <c r="L287" s="63">
        <f t="shared" si="73"/>
        <v>-20.933732082857276</v>
      </c>
      <c r="M287" s="99">
        <f t="shared" si="74"/>
        <v>-354.2768764114404</v>
      </c>
      <c r="N287" s="81">
        <f t="shared" si="75"/>
        <v>209329.0498306437</v>
      </c>
      <c r="O287" s="82">
        <f t="shared" si="65"/>
        <v>1197186.6541444487</v>
      </c>
      <c r="P287" s="83">
        <f t="shared" si="76"/>
        <v>99992098.07930936</v>
      </c>
      <c r="Q287" s="64">
        <f t="shared" si="77"/>
        <v>438.221138916848</v>
      </c>
      <c r="R287" s="65">
        <f t="shared" si="78"/>
        <v>20.933732082857276</v>
      </c>
      <c r="S287" s="81"/>
      <c r="T287" s="81"/>
      <c r="U287" s="81"/>
      <c r="V287" s="81"/>
      <c r="W287" s="77"/>
      <c r="X287" s="77"/>
      <c r="Y287" s="77"/>
      <c r="Z287" s="77"/>
      <c r="AA287" s="77"/>
      <c r="AB287" s="77"/>
      <c r="AC287" s="92"/>
      <c r="AD287" s="92"/>
      <c r="AE287" s="92"/>
      <c r="AF287" s="92"/>
      <c r="AG287" s="92"/>
      <c r="AH287" s="92"/>
      <c r="AJ287" s="20">
        <f t="shared" si="81"/>
        <v>20.933732082857276</v>
      </c>
      <c r="AK287" s="89">
        <f t="shared" si="82"/>
        <v>9999.604896160115</v>
      </c>
      <c r="AL287" s="99">
        <f t="shared" si="84"/>
        <v>219</v>
      </c>
      <c r="AM287" s="20">
        <f t="shared" si="79"/>
        <v>9141.453920689206</v>
      </c>
      <c r="AN287" s="20">
        <f t="shared" si="80"/>
        <v>-885.692191028601</v>
      </c>
    </row>
    <row r="288" spans="1:40" ht="13.5" customHeight="1">
      <c r="A288" s="97">
        <v>288</v>
      </c>
      <c r="B288" s="99">
        <v>220</v>
      </c>
      <c r="C288" s="127">
        <f t="shared" si="61"/>
        <v>-10542.12476512538</v>
      </c>
      <c r="D288" s="127">
        <f t="shared" si="66"/>
        <v>145.10685758878472</v>
      </c>
      <c r="E288" s="127">
        <f t="shared" si="67"/>
        <v>208.9092720960058</v>
      </c>
      <c r="F288" s="127">
        <f t="shared" si="68"/>
        <v>-10188.10863544059</v>
      </c>
      <c r="G288" s="99">
        <f t="shared" si="69"/>
        <v>-426.8477357060934</v>
      </c>
      <c r="H288" s="99">
        <f t="shared" si="83"/>
        <v>220</v>
      </c>
      <c r="I288" s="63">
        <f t="shared" si="70"/>
        <v>-19.91085678742267</v>
      </c>
      <c r="J288" s="63">
        <f t="shared" si="71"/>
        <v>-5.976724774602423</v>
      </c>
      <c r="K288" s="63">
        <f t="shared" si="72"/>
        <v>4.545194776720427</v>
      </c>
      <c r="L288" s="63">
        <f t="shared" si="73"/>
        <v>-21.34238678530467</v>
      </c>
      <c r="M288" s="99">
        <f t="shared" si="74"/>
        <v>-398.2171357484534</v>
      </c>
      <c r="N288" s="81">
        <f t="shared" si="75"/>
        <v>217438.55510827564</v>
      </c>
      <c r="O288" s="82">
        <f t="shared" si="65"/>
        <v>1205373.743920391</v>
      </c>
      <c r="P288" s="83">
        <f t="shared" si="76"/>
        <v>103797557.56753914</v>
      </c>
      <c r="Q288" s="64">
        <f t="shared" si="77"/>
        <v>455.49747369354736</v>
      </c>
      <c r="R288" s="65">
        <f t="shared" si="78"/>
        <v>21.34238678530467</v>
      </c>
      <c r="S288" s="81">
        <f>N288</f>
        <v>217438.55510827564</v>
      </c>
      <c r="T288" s="81">
        <f>N288</f>
        <v>217438.55510827564</v>
      </c>
      <c r="U288" s="81"/>
      <c r="V288" s="81"/>
      <c r="W288" s="82">
        <f>O288</f>
        <v>1205373.743920391</v>
      </c>
      <c r="X288" s="82">
        <f>O288</f>
        <v>1205373.743920391</v>
      </c>
      <c r="Y288" s="82"/>
      <c r="Z288" s="82"/>
      <c r="AA288" s="83">
        <f>P288</f>
        <v>103797557.56753914</v>
      </c>
      <c r="AB288" s="83">
        <f>P288</f>
        <v>103797557.56753914</v>
      </c>
      <c r="AC288" s="102"/>
      <c r="AD288" s="102"/>
      <c r="AE288" s="104">
        <f>Q288</f>
        <v>455.49747369354736</v>
      </c>
      <c r="AF288" s="104">
        <f>Q288</f>
        <v>455.49747369354736</v>
      </c>
      <c r="AG288" s="104"/>
      <c r="AH288" s="104"/>
      <c r="AI288" s="56" t="s">
        <v>67</v>
      </c>
      <c r="AJ288" s="20">
        <f t="shared" si="81"/>
        <v>21.34238678530467</v>
      </c>
      <c r="AK288" s="89">
        <f t="shared" si="82"/>
        <v>10188.10863544059</v>
      </c>
      <c r="AL288" s="99">
        <f t="shared" si="84"/>
        <v>220</v>
      </c>
      <c r="AM288" s="20">
        <f t="shared" si="79"/>
        <v>10495.136821677665</v>
      </c>
      <c r="AN288" s="20">
        <f t="shared" si="80"/>
        <v>-995.5428393711335</v>
      </c>
    </row>
    <row r="289" spans="1:40" ht="13.5" customHeight="1">
      <c r="A289" s="97">
        <v>289</v>
      </c>
      <c r="B289" s="99">
        <v>221</v>
      </c>
      <c r="C289" s="127">
        <f t="shared" si="61"/>
        <v>-10759.784464852562</v>
      </c>
      <c r="D289" s="127">
        <f t="shared" si="66"/>
        <v>179.3017432380721</v>
      </c>
      <c r="E289" s="127">
        <f t="shared" si="67"/>
        <v>202.86287334672267</v>
      </c>
      <c r="F289" s="127">
        <f t="shared" si="68"/>
        <v>-10377.619848267766</v>
      </c>
      <c r="G289" s="99">
        <f t="shared" si="69"/>
        <v>-435.34496697533336</v>
      </c>
      <c r="H289" s="99">
        <f t="shared" si="83"/>
        <v>221</v>
      </c>
      <c r="I289" s="63">
        <f t="shared" si="48"/>
        <v>-22.101804714415128</v>
      </c>
      <c r="J289" s="63">
        <f t="shared" si="71"/>
        <v>-4.8368952529595095</v>
      </c>
      <c r="K289" s="63">
        <f t="shared" si="72"/>
        <v>5.171451618607972</v>
      </c>
      <c r="L289" s="63">
        <f t="shared" si="73"/>
        <v>-21.767248348766667</v>
      </c>
      <c r="M289" s="99">
        <f t="shared" si="74"/>
        <v>-442.03609428830254</v>
      </c>
      <c r="N289" s="81">
        <f t="shared" si="75"/>
        <v>225892.22850633474</v>
      </c>
      <c r="O289" s="82">
        <f t="shared" si="65"/>
        <v>1212923.3336125677</v>
      </c>
      <c r="P289" s="83">
        <f t="shared" si="76"/>
        <v>107694993.7151611</v>
      </c>
      <c r="Q289" s="64">
        <f t="shared" si="77"/>
        <v>473.8131006768852</v>
      </c>
      <c r="R289" s="65">
        <f t="shared" si="78"/>
        <v>21.767248348766667</v>
      </c>
      <c r="S289" s="81"/>
      <c r="T289" s="81"/>
      <c r="U289" s="81"/>
      <c r="V289" s="81"/>
      <c r="W289" s="77"/>
      <c r="X289" s="77"/>
      <c r="Y289" s="77"/>
      <c r="Z289" s="77"/>
      <c r="AA289" s="77"/>
      <c r="AB289" s="77"/>
      <c r="AC289" s="92"/>
      <c r="AD289" s="92"/>
      <c r="AE289" s="92"/>
      <c r="AF289" s="92"/>
      <c r="AG289" s="92"/>
      <c r="AH289" s="92"/>
      <c r="AJ289" s="20">
        <f t="shared" si="81"/>
        <v>21.767248348766667</v>
      </c>
      <c r="AK289" s="89">
        <f t="shared" si="82"/>
        <v>10377.619848267766</v>
      </c>
      <c r="AL289" s="99">
        <f t="shared" si="84"/>
        <v>221</v>
      </c>
      <c r="AM289" s="20">
        <f t="shared" si="79"/>
        <v>11890.53275056845</v>
      </c>
      <c r="AN289" s="20">
        <f t="shared" si="80"/>
        <v>-1105.0902357207565</v>
      </c>
    </row>
    <row r="290" spans="1:40" ht="13.5" customHeight="1">
      <c r="A290" s="97">
        <v>290</v>
      </c>
      <c r="B290" s="99">
        <v>222</v>
      </c>
      <c r="C290" s="127">
        <f t="shared" si="61"/>
        <v>-10974.166629999374</v>
      </c>
      <c r="D290" s="127">
        <f t="shared" si="66"/>
        <v>212.13203435596378</v>
      </c>
      <c r="E290" s="127">
        <f t="shared" si="67"/>
        <v>193.79225640637566</v>
      </c>
      <c r="F290" s="127">
        <f t="shared" si="68"/>
        <v>-10568.242339237035</v>
      </c>
      <c r="G290" s="99">
        <f t="shared" si="69"/>
        <v>-444.51320454508095</v>
      </c>
      <c r="H290" s="99">
        <f t="shared" si="83"/>
        <v>222</v>
      </c>
      <c r="I290" s="63">
        <f t="shared" si="70"/>
        <v>-24.286020217586525</v>
      </c>
      <c r="J290" s="63">
        <f t="shared" si="71"/>
        <v>-3.660254037844368</v>
      </c>
      <c r="K290" s="63">
        <f t="shared" si="72"/>
        <v>5.720614028176847</v>
      </c>
      <c r="L290" s="63">
        <f t="shared" si="73"/>
        <v>-22.225660227254046</v>
      </c>
      <c r="M290" s="99">
        <f t="shared" si="74"/>
        <v>-485.7204043517305</v>
      </c>
      <c r="N290" s="81">
        <f t="shared" si="75"/>
        <v>234886.16343116283</v>
      </c>
      <c r="O290" s="82">
        <f t="shared" si="65"/>
        <v>1219963.6353259336</v>
      </c>
      <c r="P290" s="83">
        <f t="shared" si="76"/>
        <v>111687746.14084227</v>
      </c>
      <c r="Q290" s="64">
        <f t="shared" si="77"/>
        <v>493.9799725373424</v>
      </c>
      <c r="R290" s="65">
        <f t="shared" si="78"/>
        <v>22.225660227254046</v>
      </c>
      <c r="S290" s="81"/>
      <c r="T290" s="81"/>
      <c r="U290" s="81"/>
      <c r="V290" s="81"/>
      <c r="W290" s="77"/>
      <c r="X290" s="77"/>
      <c r="Y290" s="77"/>
      <c r="Z290" s="77"/>
      <c r="AA290" s="77"/>
      <c r="AB290" s="77"/>
      <c r="AC290" s="92"/>
      <c r="AD290" s="92"/>
      <c r="AE290" s="92"/>
      <c r="AF290" s="92"/>
      <c r="AG290" s="92"/>
      <c r="AH290" s="92"/>
      <c r="AJ290" s="20">
        <f t="shared" si="81"/>
        <v>22.225660227254046</v>
      </c>
      <c r="AK290" s="89">
        <f t="shared" si="82"/>
        <v>10568.242339237035</v>
      </c>
      <c r="AL290" s="99">
        <f t="shared" si="84"/>
        <v>222</v>
      </c>
      <c r="AM290" s="20">
        <f t="shared" si="79"/>
        <v>13325.941632366412</v>
      </c>
      <c r="AN290" s="20">
        <f t="shared" si="80"/>
        <v>-1214.3010108793262</v>
      </c>
    </row>
    <row r="291" spans="1:40" ht="13.5" customHeight="1">
      <c r="A291" s="97">
        <v>291</v>
      </c>
      <c r="B291" s="99">
        <v>223</v>
      </c>
      <c r="C291" s="127">
        <f t="shared" si="61"/>
        <v>-11185.205957681548</v>
      </c>
      <c r="D291" s="127">
        <f t="shared" si="66"/>
        <v>243.34787260358345</v>
      </c>
      <c r="E291" s="127">
        <f t="shared" si="67"/>
        <v>181.83264328134973</v>
      </c>
      <c r="F291" s="127">
        <f t="shared" si="68"/>
        <v>-10760.025441796615</v>
      </c>
      <c r="G291" s="99">
        <f t="shared" si="69"/>
        <v>-454.6819756867716</v>
      </c>
      <c r="H291" s="99">
        <f t="shared" si="83"/>
        <v>223</v>
      </c>
      <c r="I291" s="63">
        <f t="shared" si="48"/>
        <v>-26.46283796373569</v>
      </c>
      <c r="J291" s="63">
        <f t="shared" si="71"/>
        <v>-2.4557560793794644</v>
      </c>
      <c r="K291" s="63">
        <f t="shared" si="72"/>
        <v>6.184495258776579</v>
      </c>
      <c r="L291" s="63">
        <f t="shared" si="73"/>
        <v>-22.734098784338578</v>
      </c>
      <c r="M291" s="99">
        <f t="shared" si="74"/>
        <v>-529.2567592747138</v>
      </c>
      <c r="N291" s="81">
        <f t="shared" si="75"/>
        <v>244619.4813158006</v>
      </c>
      <c r="O291" s="82">
        <f t="shared" si="65"/>
        <v>1226628.9248203293</v>
      </c>
      <c r="P291" s="83">
        <f t="shared" si="76"/>
        <v>115778147.50811045</v>
      </c>
      <c r="Q291" s="64">
        <f t="shared" si="77"/>
        <v>516.8392475360648</v>
      </c>
      <c r="R291" s="65">
        <f t="shared" si="78"/>
        <v>22.734098784338578</v>
      </c>
      <c r="S291" s="81"/>
      <c r="T291" s="81"/>
      <c r="U291" s="81"/>
      <c r="V291" s="81"/>
      <c r="W291" s="77"/>
      <c r="X291" s="77"/>
      <c r="Y291" s="77"/>
      <c r="Z291" s="77"/>
      <c r="AA291" s="77"/>
      <c r="AB291" s="77"/>
      <c r="AC291" s="92"/>
      <c r="AD291" s="92"/>
      <c r="AE291" s="92"/>
      <c r="AF291" s="92"/>
      <c r="AG291" s="92"/>
      <c r="AH291" s="92"/>
      <c r="AJ291" s="20">
        <f t="shared" si="81"/>
        <v>22.734098784338578</v>
      </c>
      <c r="AK291" s="89">
        <f t="shared" si="82"/>
        <v>10760.025441796615</v>
      </c>
      <c r="AL291" s="99">
        <f t="shared" si="84"/>
        <v>223</v>
      </c>
      <c r="AM291" s="20">
        <f t="shared" si="79"/>
        <v>14799.614642456896</v>
      </c>
      <c r="AN291" s="20">
        <f t="shared" si="80"/>
        <v>-1323.1418981867846</v>
      </c>
    </row>
    <row r="292" spans="1:40" ht="13.5" customHeight="1">
      <c r="A292" s="97">
        <v>292</v>
      </c>
      <c r="B292" s="99">
        <v>224</v>
      </c>
      <c r="C292" s="127">
        <f t="shared" si="61"/>
        <v>-11392.838163275494</v>
      </c>
      <c r="D292" s="127">
        <f t="shared" si="66"/>
        <v>272.7116866032257</v>
      </c>
      <c r="E292" s="127">
        <f t="shared" si="67"/>
        <v>167.1623242569711</v>
      </c>
      <c r="F292" s="127">
        <f t="shared" si="68"/>
        <v>-10952.964152415296</v>
      </c>
      <c r="G292" s="99">
        <f t="shared" si="69"/>
        <v>-466.1596659541138</v>
      </c>
      <c r="H292" s="99">
        <f t="shared" si="83"/>
        <v>224</v>
      </c>
      <c r="I292" s="63">
        <f t="shared" si="70"/>
        <v>-28.631594873089888</v>
      </c>
      <c r="J292" s="63">
        <f t="shared" si="71"/>
        <v>-1.232568334324371</v>
      </c>
      <c r="K292" s="63">
        <f t="shared" si="72"/>
        <v>6.55617990970857</v>
      </c>
      <c r="L292" s="63">
        <f t="shared" si="73"/>
        <v>-23.30798329770569</v>
      </c>
      <c r="M292" s="99">
        <f t="shared" si="74"/>
        <v>-572.6318974617977</v>
      </c>
      <c r="N292" s="81">
        <f t="shared" si="75"/>
        <v>255291.50552486486</v>
      </c>
      <c r="O292" s="82">
        <f t="shared" si="65"/>
        <v>1233058.5325196767</v>
      </c>
      <c r="P292" s="83">
        <f t="shared" si="76"/>
        <v>119967423.72409452</v>
      </c>
      <c r="Q292" s="64">
        <f t="shared" si="77"/>
        <v>543.2620854061274</v>
      </c>
      <c r="R292" s="65">
        <f t="shared" si="78"/>
        <v>23.30798329770569</v>
      </c>
      <c r="S292" s="81"/>
      <c r="T292" s="81"/>
      <c r="U292" s="81"/>
      <c r="V292" s="81"/>
      <c r="W292" s="77"/>
      <c r="X292" s="77"/>
      <c r="Y292" s="77"/>
      <c r="Z292" s="77"/>
      <c r="AA292" s="77"/>
      <c r="AB292" s="77"/>
      <c r="AC292" s="92"/>
      <c r="AD292" s="92"/>
      <c r="AE292" s="92"/>
      <c r="AF292" s="92"/>
      <c r="AG292" s="92"/>
      <c r="AH292" s="92"/>
      <c r="AJ292" s="20">
        <f t="shared" si="81"/>
        <v>23.30798329770569</v>
      </c>
      <c r="AK292" s="89">
        <f t="shared" si="82"/>
        <v>10952.964152415296</v>
      </c>
      <c r="AL292" s="99">
        <f t="shared" si="84"/>
        <v>224</v>
      </c>
      <c r="AM292" s="20">
        <f t="shared" si="79"/>
        <v>16309.756337279074</v>
      </c>
      <c r="AN292" s="20">
        <f t="shared" si="80"/>
        <v>-1431.5797436544945</v>
      </c>
    </row>
    <row r="293" spans="1:40" ht="13.5" customHeight="1">
      <c r="A293" s="97">
        <v>293</v>
      </c>
      <c r="B293" s="99">
        <v>225</v>
      </c>
      <c r="C293" s="127">
        <f t="shared" si="61"/>
        <v>-11597</v>
      </c>
      <c r="D293" s="127">
        <f t="shared" si="66"/>
        <v>300.00000000000006</v>
      </c>
      <c r="E293" s="127">
        <f t="shared" si="67"/>
        <v>150.00000000000028</v>
      </c>
      <c r="F293" s="127">
        <f t="shared" si="68"/>
        <v>-11147</v>
      </c>
      <c r="G293" s="99">
        <f t="shared" si="69"/>
        <v>-479.23006604726055</v>
      </c>
      <c r="H293" s="99">
        <f t="shared" si="83"/>
        <v>225</v>
      </c>
      <c r="I293" s="63">
        <f t="shared" si="48"/>
        <v>-30.7916303212852</v>
      </c>
      <c r="J293" s="63">
        <f t="shared" si="71"/>
        <v>-1.0395729365113277E-14</v>
      </c>
      <c r="K293" s="63">
        <f t="shared" si="72"/>
        <v>6.830127018922186</v>
      </c>
      <c r="L293" s="63">
        <f t="shared" si="73"/>
        <v>-23.961503302363028</v>
      </c>
      <c r="M293" s="99">
        <f t="shared" si="74"/>
        <v>-615.8326064257041</v>
      </c>
      <c r="N293" s="81">
        <f t="shared" si="75"/>
        <v>267098.87731144065</v>
      </c>
      <c r="O293" s="82">
        <f t="shared" si="65"/>
        <v>1239395.639057591</v>
      </c>
      <c r="P293" s="83">
        <f t="shared" si="76"/>
        <v>124255609</v>
      </c>
      <c r="Q293" s="64">
        <f t="shared" si="77"/>
        <v>574.1536405091542</v>
      </c>
      <c r="R293" s="65">
        <f t="shared" si="78"/>
        <v>23.961503302363028</v>
      </c>
      <c r="S293" s="81"/>
      <c r="T293" s="81"/>
      <c r="U293" s="81"/>
      <c r="V293" s="81"/>
      <c r="W293" s="77"/>
      <c r="X293" s="77"/>
      <c r="Y293" s="77"/>
      <c r="Z293" s="77"/>
      <c r="AA293" s="77"/>
      <c r="AB293" s="77"/>
      <c r="AC293" s="92"/>
      <c r="AD293" s="92"/>
      <c r="AE293" s="92"/>
      <c r="AF293" s="92"/>
      <c r="AG293" s="92"/>
      <c r="AH293" s="92"/>
      <c r="AJ293" s="20">
        <f t="shared" si="81"/>
        <v>23.961503302363028</v>
      </c>
      <c r="AK293" s="89">
        <f t="shared" si="82"/>
        <v>11147</v>
      </c>
      <c r="AL293" s="99">
        <f t="shared" si="84"/>
        <v>225</v>
      </c>
      <c r="AM293" s="20">
        <f t="shared" si="79"/>
        <v>17854.526841797222</v>
      </c>
      <c r="AN293" s="20">
        <f t="shared" si="80"/>
        <v>-1539.58151606426</v>
      </c>
    </row>
    <row r="294" spans="1:40" ht="13.5" customHeight="1">
      <c r="A294" s="97">
        <v>294</v>
      </c>
      <c r="B294" s="99">
        <v>226</v>
      </c>
      <c r="C294" s="127">
        <f t="shared" si="61"/>
        <v>-11797.629278181843</v>
      </c>
      <c r="D294" s="127">
        <f t="shared" si="66"/>
        <v>325.00513225182067</v>
      </c>
      <c r="E294" s="127">
        <f t="shared" si="67"/>
        <v>130.601521235426</v>
      </c>
      <c r="F294" s="127">
        <f t="shared" si="68"/>
        <v>-11342.022624694595</v>
      </c>
      <c r="G294" s="99">
        <f t="shared" si="69"/>
        <v>-494.14930680556733</v>
      </c>
      <c r="H294" s="99">
        <f t="shared" si="83"/>
        <v>226</v>
      </c>
      <c r="I294" s="63">
        <f t="shared" si="70"/>
        <v>-32.94228634059942</v>
      </c>
      <c r="J294" s="63">
        <f t="shared" si="71"/>
        <v>1.2325683343243503</v>
      </c>
      <c r="K294" s="63">
        <f t="shared" si="72"/>
        <v>7.002252665996704</v>
      </c>
      <c r="L294" s="63">
        <f t="shared" si="73"/>
        <v>-24.707465340278368</v>
      </c>
      <c r="M294" s="99">
        <f t="shared" si="74"/>
        <v>-658.8457268119885</v>
      </c>
      <c r="N294" s="81">
        <f t="shared" si="75"/>
        <v>280232.6308882948</v>
      </c>
      <c r="O294" s="82">
        <f t="shared" si="65"/>
        <v>1245785.855110456</v>
      </c>
      <c r="P294" s="83">
        <f t="shared" si="76"/>
        <v>128641477.21908407</v>
      </c>
      <c r="Q294" s="64">
        <f t="shared" si="77"/>
        <v>610.4588435410568</v>
      </c>
      <c r="R294" s="65">
        <f t="shared" si="78"/>
        <v>24.707465340278368</v>
      </c>
      <c r="S294" s="81"/>
      <c r="T294" s="81"/>
      <c r="U294" s="81"/>
      <c r="V294" s="81"/>
      <c r="W294" s="77"/>
      <c r="X294" s="77"/>
      <c r="Y294" s="187"/>
      <c r="Z294" s="77"/>
      <c r="AA294" s="77"/>
      <c r="AB294" s="77"/>
      <c r="AC294" s="92"/>
      <c r="AD294" s="92"/>
      <c r="AE294" s="92"/>
      <c r="AF294" s="92"/>
      <c r="AG294" s="92"/>
      <c r="AH294" s="92"/>
      <c r="AJ294" s="20">
        <f t="shared" si="81"/>
        <v>24.707465340278368</v>
      </c>
      <c r="AK294" s="89">
        <f t="shared" si="82"/>
        <v>11342.022624694595</v>
      </c>
      <c r="AL294" s="99">
        <f t="shared" si="84"/>
        <v>226</v>
      </c>
      <c r="AM294" s="20">
        <f t="shared" si="79"/>
        <v>19432.04409110528</v>
      </c>
      <c r="AN294" s="20">
        <f t="shared" si="80"/>
        <v>-1647.114317029971</v>
      </c>
    </row>
    <row r="295" spans="1:40" ht="13.5" customHeight="1">
      <c r="A295" s="97">
        <v>295</v>
      </c>
      <c r="B295" s="99">
        <v>227</v>
      </c>
      <c r="C295" s="127">
        <f t="shared" si="61"/>
        <v>-11994.664884199357</v>
      </c>
      <c r="D295" s="127">
        <f t="shared" si="66"/>
        <v>347.5367792037415</v>
      </c>
      <c r="E295" s="127">
        <f t="shared" si="67"/>
        <v>109.25607460144985</v>
      </c>
      <c r="F295" s="127">
        <f t="shared" si="68"/>
        <v>-11537.872030394166</v>
      </c>
      <c r="G295" s="99">
        <f t="shared" si="69"/>
        <v>-511.14321774015076</v>
      </c>
      <c r="H295" s="99">
        <f t="shared" si="83"/>
        <v>227</v>
      </c>
      <c r="I295" s="63">
        <f t="shared" si="48"/>
        <v>-35.08290782037522</v>
      </c>
      <c r="J295" s="63">
        <f t="shared" si="71"/>
        <v>2.455756079379444</v>
      </c>
      <c r="K295" s="63">
        <f t="shared" si="72"/>
        <v>7.069990853988242</v>
      </c>
      <c r="L295" s="63">
        <f t="shared" si="73"/>
        <v>-25.557160887007537</v>
      </c>
      <c r="M295" s="99">
        <f t="shared" si="74"/>
        <v>-701.6581564075044</v>
      </c>
      <c r="N295" s="81">
        <f t="shared" si="75"/>
        <v>294875.251774488</v>
      </c>
      <c r="O295" s="82">
        <f t="shared" si="65"/>
        <v>1252375.5713070189</v>
      </c>
      <c r="P295" s="83">
        <f t="shared" si="76"/>
        <v>133122490.98975201</v>
      </c>
      <c r="Q295" s="64">
        <f t="shared" si="77"/>
        <v>653.168472604388</v>
      </c>
      <c r="R295" s="65">
        <f t="shared" si="78"/>
        <v>25.557160887007537</v>
      </c>
      <c r="S295" s="81"/>
      <c r="T295" s="81"/>
      <c r="U295" s="81"/>
      <c r="V295" s="81"/>
      <c r="W295" s="77"/>
      <c r="X295" s="77"/>
      <c r="Y295" s="77"/>
      <c r="Z295" s="77"/>
      <c r="AA295" s="77"/>
      <c r="AB295" s="77"/>
      <c r="AC295" s="92"/>
      <c r="AD295" s="92"/>
      <c r="AE295" s="92"/>
      <c r="AF295" s="92"/>
      <c r="AG295" s="92"/>
      <c r="AH295" s="92"/>
      <c r="AJ295" s="20">
        <f t="shared" si="81"/>
        <v>25.557160887007537</v>
      </c>
      <c r="AK295" s="89">
        <f t="shared" si="82"/>
        <v>11537.872030394166</v>
      </c>
      <c r="AL295" s="99">
        <f t="shared" si="84"/>
        <v>227</v>
      </c>
      <c r="AM295" s="20">
        <f t="shared" si="79"/>
        <v>21040.386123432883</v>
      </c>
      <c r="AN295" s="20">
        <f t="shared" si="80"/>
        <v>-1754.1453910187608</v>
      </c>
    </row>
    <row r="296" spans="1:40" ht="13.5" customHeight="1">
      <c r="A296" s="97">
        <v>296</v>
      </c>
      <c r="B296" s="99">
        <v>228</v>
      </c>
      <c r="C296" s="127">
        <f t="shared" si="61"/>
        <v>-12188.04679909821</v>
      </c>
      <c r="D296" s="127">
        <f t="shared" si="66"/>
        <v>367.42346141747635</v>
      </c>
      <c r="E296" s="127">
        <f t="shared" si="67"/>
        <v>86.2818715427852</v>
      </c>
      <c r="F296" s="127">
        <f t="shared" si="68"/>
        <v>-11734.341466137948</v>
      </c>
      <c r="G296" s="99">
        <f t="shared" si="69"/>
        <v>-530.4051381238975</v>
      </c>
      <c r="H296" s="99">
        <f t="shared" si="83"/>
        <v>228</v>
      </c>
      <c r="I296" s="63">
        <f t="shared" si="70"/>
        <v>-37.21284270657326</v>
      </c>
      <c r="J296" s="63">
        <f t="shared" si="71"/>
        <v>3.6602540378443478</v>
      </c>
      <c r="K296" s="63">
        <f t="shared" si="72"/>
        <v>7.032331762534044</v>
      </c>
      <c r="L296" s="63">
        <f t="shared" si="73"/>
        <v>-26.520256906194874</v>
      </c>
      <c r="M296" s="99">
        <f t="shared" si="74"/>
        <v>-744.2568541314653</v>
      </c>
      <c r="N296" s="81">
        <f t="shared" si="75"/>
        <v>311197.7503069938</v>
      </c>
      <c r="O296" s="82">
        <f t="shared" si="65"/>
        <v>1259310.0719942278</v>
      </c>
      <c r="P296" s="83">
        <f t="shared" si="76"/>
        <v>137694769.6439245</v>
      </c>
      <c r="Q296" s="64">
        <f t="shared" si="77"/>
        <v>703.3240263705769</v>
      </c>
      <c r="R296" s="65">
        <f t="shared" si="78"/>
        <v>26.520256906194874</v>
      </c>
      <c r="S296" s="81"/>
      <c r="T296" s="81"/>
      <c r="U296" s="81"/>
      <c r="V296" s="81"/>
      <c r="W296" s="77"/>
      <c r="X296" s="77"/>
      <c r="Y296" s="77"/>
      <c r="Z296" s="77"/>
      <c r="AA296" s="77"/>
      <c r="AB296" s="77"/>
      <c r="AC296" s="92"/>
      <c r="AD296" s="92"/>
      <c r="AE296" s="92"/>
      <c r="AF296" s="92"/>
      <c r="AG296" s="92"/>
      <c r="AH296" s="92"/>
      <c r="AJ296" s="20">
        <f t="shared" si="81"/>
        <v>26.520256906194874</v>
      </c>
      <c r="AK296" s="89">
        <f t="shared" si="82"/>
        <v>11734.341466137948</v>
      </c>
      <c r="AL296" s="99">
        <f t="shared" si="84"/>
        <v>228</v>
      </c>
      <c r="AM296" s="20">
        <f t="shared" si="79"/>
        <v>22677.59342175977</v>
      </c>
      <c r="AN296" s="20">
        <f t="shared" si="80"/>
        <v>-1860.642135328663</v>
      </c>
    </row>
    <row r="297" spans="1:40" ht="13.5" customHeight="1">
      <c r="A297" s="97">
        <v>297</v>
      </c>
      <c r="B297" s="99">
        <v>229</v>
      </c>
      <c r="C297" s="127">
        <f t="shared" si="61"/>
        <v>-12377.716116873798</v>
      </c>
      <c r="D297" s="127">
        <f t="shared" si="66"/>
        <v>384.5138292334731</v>
      </c>
      <c r="E297" s="127">
        <f t="shared" si="67"/>
        <v>62.02140451095622</v>
      </c>
      <c r="F297" s="127">
        <f t="shared" si="68"/>
        <v>-11931.18088312937</v>
      </c>
      <c r="G297" s="99">
        <f t="shared" si="69"/>
        <v>-552.0942029097258</v>
      </c>
      <c r="H297" s="99">
        <f t="shared" si="83"/>
        <v>229</v>
      </c>
      <c r="I297" s="63">
        <f t="shared" si="48"/>
        <v>-39.33144220039394</v>
      </c>
      <c r="J297" s="63">
        <f t="shared" si="71"/>
        <v>4.83689525295949</v>
      </c>
      <c r="K297" s="63">
        <f t="shared" si="72"/>
        <v>6.889836801948153</v>
      </c>
      <c r="L297" s="63">
        <f t="shared" si="73"/>
        <v>-27.60471014548629</v>
      </c>
      <c r="M297" s="99">
        <f t="shared" si="74"/>
        <v>-786.6288440078788</v>
      </c>
      <c r="N297" s="81">
        <f t="shared" si="75"/>
        <v>329356.7899721534</v>
      </c>
      <c r="O297" s="82">
        <f t="shared" si="65"/>
        <v>1266731.416306194</v>
      </c>
      <c r="P297" s="83">
        <f t="shared" si="76"/>
        <v>142353077.26595172</v>
      </c>
      <c r="Q297" s="64">
        <f t="shared" si="77"/>
        <v>762.0200222163137</v>
      </c>
      <c r="R297" s="65">
        <f t="shared" si="78"/>
        <v>27.60471014548629</v>
      </c>
      <c r="S297" s="81"/>
      <c r="T297" s="81"/>
      <c r="U297" s="81"/>
      <c r="V297" s="81"/>
      <c r="W297" s="77"/>
      <c r="X297" s="77"/>
      <c r="Y297" s="77"/>
      <c r="Z297" s="77"/>
      <c r="AA297" s="77"/>
      <c r="AB297" s="77"/>
      <c r="AC297" s="92"/>
      <c r="AD297" s="92"/>
      <c r="AE297" s="92"/>
      <c r="AF297" s="92"/>
      <c r="AG297" s="92"/>
      <c r="AH297" s="92"/>
      <c r="AJ297" s="20">
        <f t="shared" si="81"/>
        <v>27.60471014548629</v>
      </c>
      <c r="AK297" s="89">
        <f t="shared" si="82"/>
        <v>11931.18088312937</v>
      </c>
      <c r="AL297" s="99">
        <f t="shared" si="84"/>
        <v>229</v>
      </c>
      <c r="AM297" s="20">
        <f t="shared" si="79"/>
        <v>24341.671301185313</v>
      </c>
      <c r="AN297" s="20">
        <f t="shared" si="80"/>
        <v>-1966.5721100196968</v>
      </c>
    </row>
    <row r="298" spans="1:40" ht="13.5" customHeight="1">
      <c r="A298" s="97">
        <v>298</v>
      </c>
      <c r="B298" s="99">
        <v>230</v>
      </c>
      <c r="C298" s="127">
        <f t="shared" si="61"/>
        <v>-12563.615062414563</v>
      </c>
      <c r="D298" s="127">
        <f t="shared" si="66"/>
        <v>398.67781463320506</v>
      </c>
      <c r="E298" s="127">
        <f t="shared" si="67"/>
        <v>36.836341190692046</v>
      </c>
      <c r="F298" s="127">
        <f t="shared" si="68"/>
        <v>-12128.100906590666</v>
      </c>
      <c r="G298" s="99">
        <f t="shared" si="69"/>
        <v>-576.3341187483783</v>
      </c>
      <c r="H298" s="99">
        <f t="shared" si="83"/>
        <v>230</v>
      </c>
      <c r="I298" s="63">
        <f t="shared" si="70"/>
        <v>-41.43806095590807</v>
      </c>
      <c r="J298" s="63">
        <f t="shared" si="71"/>
        <v>5.9767247746024035</v>
      </c>
      <c r="K298" s="63">
        <f t="shared" si="72"/>
        <v>6.6446302438867555</v>
      </c>
      <c r="L298" s="63">
        <f t="shared" si="73"/>
        <v>-28.816705937418913</v>
      </c>
      <c r="M298" s="99">
        <f t="shared" si="74"/>
        <v>-828.7612191181614</v>
      </c>
      <c r="N298" s="81">
        <f t="shared" si="75"/>
        <v>349491.91740456695</v>
      </c>
      <c r="O298" s="82">
        <f t="shared" si="65"/>
        <v>1274776.1009345965</v>
      </c>
      <c r="P298" s="83">
        <f t="shared" si="76"/>
        <v>147090831.60044533</v>
      </c>
      <c r="Q298" s="64">
        <f t="shared" si="77"/>
        <v>830.4025410836745</v>
      </c>
      <c r="R298" s="65">
        <f t="shared" si="78"/>
        <v>28.816705937418913</v>
      </c>
      <c r="S298" s="81">
        <f>N298</f>
        <v>349491.91740456695</v>
      </c>
      <c r="T298" s="81"/>
      <c r="U298" s="81"/>
      <c r="V298" s="81"/>
      <c r="W298" s="82">
        <f>O298</f>
        <v>1274776.1009345965</v>
      </c>
      <c r="X298" s="82"/>
      <c r="Y298" s="82"/>
      <c r="Z298" s="82"/>
      <c r="AA298" s="83">
        <f>P298</f>
        <v>147090831.60044533</v>
      </c>
      <c r="AB298" s="83"/>
      <c r="AC298" s="102"/>
      <c r="AD298" s="102"/>
      <c r="AE298" s="104">
        <f>Q298</f>
        <v>830.4025410836745</v>
      </c>
      <c r="AF298" s="104"/>
      <c r="AG298" s="104"/>
      <c r="AH298" s="104"/>
      <c r="AI298" s="56" t="s">
        <v>68</v>
      </c>
      <c r="AJ298" s="20">
        <f t="shared" si="81"/>
        <v>28.816705937418913</v>
      </c>
      <c r="AK298" s="89">
        <f t="shared" si="82"/>
        <v>12128.100906590666</v>
      </c>
      <c r="AL298" s="99">
        <f t="shared" si="84"/>
        <v>230</v>
      </c>
      <c r="AM298" s="20">
        <f t="shared" si="79"/>
        <v>26030.592339144976</v>
      </c>
      <c r="AN298" s="20">
        <f t="shared" si="80"/>
        <v>-2071.9030477954034</v>
      </c>
    </row>
    <row r="299" spans="1:40" ht="13.5" customHeight="1">
      <c r="A299" s="97">
        <v>299</v>
      </c>
      <c r="B299" s="99">
        <v>231</v>
      </c>
      <c r="C299" s="127">
        <f t="shared" si="61"/>
        <v>-12745.687009100848</v>
      </c>
      <c r="D299" s="127">
        <f t="shared" si="66"/>
        <v>409.8076211353316</v>
      </c>
      <c r="E299" s="127">
        <f t="shared" si="67"/>
        <v>11.102132867781451</v>
      </c>
      <c r="F299" s="127">
        <f t="shared" si="68"/>
        <v>-12324.777255097735</v>
      </c>
      <c r="G299" s="99">
        <f t="shared" si="69"/>
        <v>-603.2124382283915</v>
      </c>
      <c r="H299" s="99">
        <f t="shared" si="83"/>
        <v>231</v>
      </c>
      <c r="I299" s="63">
        <f t="shared" si="48"/>
        <v>-43.53205727663554</v>
      </c>
      <c r="J299" s="63">
        <f t="shared" si="71"/>
        <v>7.071067811865459</v>
      </c>
      <c r="K299" s="63">
        <f t="shared" si="72"/>
        <v>6.3003675533505055</v>
      </c>
      <c r="L299" s="63">
        <f t="shared" si="73"/>
        <v>-30.160621911419575</v>
      </c>
      <c r="M299" s="99">
        <f t="shared" si="74"/>
        <v>-870.6411455327109</v>
      </c>
      <c r="N299" s="81">
        <f t="shared" si="75"/>
        <v>371722.94693346636</v>
      </c>
      <c r="O299" s="82">
        <f t="shared" si="65"/>
        <v>1283572.530745591</v>
      </c>
      <c r="P299" s="83">
        <f t="shared" si="76"/>
        <v>151900134.38777447</v>
      </c>
      <c r="Q299" s="64">
        <f t="shared" si="77"/>
        <v>909.6631140836026</v>
      </c>
      <c r="R299" s="65">
        <f t="shared" si="78"/>
        <v>30.160621911419575</v>
      </c>
      <c r="S299" s="81"/>
      <c r="T299" s="81"/>
      <c r="U299" s="81"/>
      <c r="V299" s="81"/>
      <c r="W299" s="77"/>
      <c r="X299" s="77"/>
      <c r="Y299" s="77"/>
      <c r="Z299" s="77"/>
      <c r="AA299" s="77"/>
      <c r="AB299" s="77"/>
      <c r="AC299" s="92"/>
      <c r="AD299" s="92"/>
      <c r="AE299" s="92"/>
      <c r="AF299" s="92"/>
      <c r="AG299" s="92"/>
      <c r="AH299" s="92"/>
      <c r="AJ299" s="20">
        <f t="shared" si="81"/>
        <v>30.160621911419575</v>
      </c>
      <c r="AK299" s="89">
        <f t="shared" si="82"/>
        <v>12324.777255097735</v>
      </c>
      <c r="AL299" s="99">
        <f t="shared" si="84"/>
        <v>231</v>
      </c>
      <c r="AM299" s="20">
        <f t="shared" si="79"/>
        <v>27742.298845512385</v>
      </c>
      <c r="AN299" s="20">
        <f t="shared" si="80"/>
        <v>-2176.602863831777</v>
      </c>
    </row>
    <row r="300" spans="1:40" ht="13.5" customHeight="1">
      <c r="A300" s="97">
        <v>300</v>
      </c>
      <c r="B300" s="99">
        <v>232</v>
      </c>
      <c r="C300" s="127">
        <f t="shared" si="61"/>
        <v>-12923.87649605391</v>
      </c>
      <c r="D300" s="127">
        <f t="shared" si="66"/>
        <v>417.8185441920115</v>
      </c>
      <c r="E300" s="127">
        <f t="shared" si="67"/>
        <v>-14.797582684839307</v>
      </c>
      <c r="F300" s="127">
        <f t="shared" si="68"/>
        <v>-12520.855534546738</v>
      </c>
      <c r="G300" s="99">
        <f t="shared" si="69"/>
        <v>-632.7803332687648</v>
      </c>
      <c r="H300" s="99">
        <f t="shared" si="83"/>
        <v>232</v>
      </c>
      <c r="I300" s="63">
        <f t="shared" si="70"/>
        <v>-45.612793311012084</v>
      </c>
      <c r="J300" s="63">
        <f t="shared" si="71"/>
        <v>8.111595753452782</v>
      </c>
      <c r="K300" s="63">
        <f t="shared" si="72"/>
        <v>5.862180894121061</v>
      </c>
      <c r="L300" s="63">
        <f t="shared" si="73"/>
        <v>-31.63901666343824</v>
      </c>
      <c r="M300" s="99">
        <f t="shared" si="74"/>
        <v>-912.2558662202416</v>
      </c>
      <c r="N300" s="81">
        <f t="shared" si="75"/>
        <v>396147.55689802713</v>
      </c>
      <c r="O300" s="82">
        <f t="shared" si="65"/>
        <v>1293238.3353684924</v>
      </c>
      <c r="P300" s="83">
        <f t="shared" si="76"/>
        <v>156771823.31698966</v>
      </c>
      <c r="Q300" s="64">
        <f t="shared" si="77"/>
        <v>1001.0273754293227</v>
      </c>
      <c r="R300" s="65">
        <f t="shared" si="78"/>
        <v>31.63901666343824</v>
      </c>
      <c r="S300" s="81"/>
      <c r="T300" s="81"/>
      <c r="U300" s="81"/>
      <c r="V300" s="81"/>
      <c r="W300" s="77"/>
      <c r="X300" s="77"/>
      <c r="Y300" s="77"/>
      <c r="Z300" s="77"/>
      <c r="AA300" s="77"/>
      <c r="AB300" s="77"/>
      <c r="AC300" s="92"/>
      <c r="AD300" s="92"/>
      <c r="AE300" s="92"/>
      <c r="AF300" s="92"/>
      <c r="AG300" s="92"/>
      <c r="AH300" s="92"/>
      <c r="AJ300" s="20">
        <f t="shared" si="81"/>
        <v>31.63901666343824</v>
      </c>
      <c r="AK300" s="89">
        <f t="shared" si="82"/>
        <v>12520.855534546738</v>
      </c>
      <c r="AL300" s="99">
        <f t="shared" si="84"/>
        <v>232</v>
      </c>
      <c r="AM300" s="20">
        <f t="shared" si="79"/>
        <v>29474.705369577703</v>
      </c>
      <c r="AN300" s="20">
        <f t="shared" si="80"/>
        <v>-2280.639665550604</v>
      </c>
    </row>
    <row r="301" spans="1:40" ht="13.5" customHeight="1">
      <c r="A301" s="97">
        <v>301</v>
      </c>
      <c r="B301" s="99">
        <v>233</v>
      </c>
      <c r="C301" s="127">
        <f t="shared" si="61"/>
        <v>-13098.12924502987</v>
      </c>
      <c r="D301" s="127">
        <f t="shared" si="66"/>
        <v>422.6496158416552</v>
      </c>
      <c r="E301" s="127">
        <f t="shared" si="67"/>
        <v>-40.47670036264447</v>
      </c>
      <c r="F301" s="127">
        <f t="shared" si="68"/>
        <v>-12715.956329550858</v>
      </c>
      <c r="G301" s="99">
        <f t="shared" si="69"/>
        <v>-665.0528614644875</v>
      </c>
      <c r="H301" s="99">
        <f t="shared" si="83"/>
        <v>233</v>
      </c>
      <c r="I301" s="63">
        <f t="shared" si="48"/>
        <v>-47.67963524668499</v>
      </c>
      <c r="J301" s="63">
        <f t="shared" si="71"/>
        <v>9.090389553440858</v>
      </c>
      <c r="K301" s="63">
        <f t="shared" si="72"/>
        <v>5.336602620019754</v>
      </c>
      <c r="L301" s="63">
        <f t="shared" si="73"/>
        <v>-33.25264307322438</v>
      </c>
      <c r="M301" s="99">
        <f t="shared" si="74"/>
        <v>-953.5927049336998</v>
      </c>
      <c r="N301" s="81">
        <f t="shared" si="75"/>
        <v>422839.157161263</v>
      </c>
      <c r="O301" s="82">
        <f t="shared" si="65"/>
        <v>1303877.5814904557</v>
      </c>
      <c r="P301" s="83">
        <f t="shared" si="76"/>
        <v>161695545.37504452</v>
      </c>
      <c r="Q301" s="64">
        <f t="shared" si="77"/>
        <v>1105.7382713552572</v>
      </c>
      <c r="R301" s="65">
        <f t="shared" si="78"/>
        <v>33.25264307322438</v>
      </c>
      <c r="S301" s="81"/>
      <c r="T301" s="81"/>
      <c r="U301" s="81"/>
      <c r="V301" s="81"/>
      <c r="W301" s="77"/>
      <c r="X301" s="77"/>
      <c r="Y301" s="77"/>
      <c r="Z301" s="77"/>
      <c r="AA301" s="77"/>
      <c r="AB301" s="77"/>
      <c r="AC301" s="92"/>
      <c r="AD301" s="92"/>
      <c r="AE301" s="92"/>
      <c r="AF301" s="92"/>
      <c r="AG301" s="92"/>
      <c r="AH301" s="92"/>
      <c r="AJ301" s="20">
        <f t="shared" si="81"/>
        <v>33.25264307322438</v>
      </c>
      <c r="AK301" s="89">
        <f t="shared" si="82"/>
        <v>12715.956329550858</v>
      </c>
      <c r="AL301" s="99">
        <f t="shared" si="84"/>
        <v>233</v>
      </c>
      <c r="AM301" s="20">
        <f t="shared" si="79"/>
        <v>31225.70124084808</v>
      </c>
      <c r="AN301" s="20">
        <f t="shared" si="80"/>
        <v>-2383.981762334249</v>
      </c>
    </row>
    <row r="302" spans="1:40" ht="13.5" customHeight="1">
      <c r="A302" s="97">
        <v>302</v>
      </c>
      <c r="B302" s="99">
        <v>234</v>
      </c>
      <c r="C302" s="127">
        <f t="shared" si="61"/>
        <v>-13268.392176953368</v>
      </c>
      <c r="D302" s="127">
        <f t="shared" si="66"/>
        <v>424.26406871192853</v>
      </c>
      <c r="E302" s="127">
        <f t="shared" si="67"/>
        <v>-65.55240366732258</v>
      </c>
      <c r="F302" s="127">
        <f t="shared" si="68"/>
        <v>-12909.680511908762</v>
      </c>
      <c r="G302" s="99">
        <f t="shared" si="69"/>
        <v>-700.0097122204123</v>
      </c>
      <c r="H302" s="99">
        <f t="shared" si="83"/>
        <v>234</v>
      </c>
      <c r="I302" s="63">
        <f t="shared" si="70"/>
        <v>-49.73195350357876</v>
      </c>
      <c r="J302" s="63">
        <f t="shared" si="71"/>
        <v>10.000000000000002</v>
      </c>
      <c r="K302" s="63">
        <f t="shared" si="72"/>
        <v>4.731467892558141</v>
      </c>
      <c r="L302" s="63">
        <f t="shared" si="73"/>
        <v>-35.000485611020615</v>
      </c>
      <c r="M302" s="99">
        <f t="shared" si="74"/>
        <v>-994.6390700715751</v>
      </c>
      <c r="N302" s="81">
        <f t="shared" si="75"/>
        <v>451845.08699993585</v>
      </c>
      <c r="O302" s="82">
        <f t="shared" si="65"/>
        <v>1315577.9412138269</v>
      </c>
      <c r="P302" s="83">
        <f t="shared" si="76"/>
        <v>166659850.9195569</v>
      </c>
      <c r="Q302" s="64">
        <f t="shared" si="77"/>
        <v>1225.0339930072612</v>
      </c>
      <c r="R302" s="65">
        <f t="shared" si="78"/>
        <v>35.000485611020615</v>
      </c>
      <c r="S302" s="81"/>
      <c r="T302" s="81"/>
      <c r="U302" s="81"/>
      <c r="V302" s="81"/>
      <c r="W302" s="77"/>
      <c r="X302" s="77"/>
      <c r="Y302" s="77"/>
      <c r="Z302" s="77"/>
      <c r="AA302" s="77"/>
      <c r="AB302" s="77"/>
      <c r="AC302" s="92"/>
      <c r="AD302" s="92"/>
      <c r="AE302" s="92"/>
      <c r="AF302" s="92"/>
      <c r="AG302" s="92"/>
      <c r="AH302" s="92"/>
      <c r="AJ302" s="20">
        <f t="shared" si="81"/>
        <v>35.000485611020615</v>
      </c>
      <c r="AK302" s="89">
        <f t="shared" si="82"/>
        <v>12909.680511908762</v>
      </c>
      <c r="AL302" s="99">
        <f t="shared" si="84"/>
        <v>234</v>
      </c>
      <c r="AM302" s="20">
        <f t="shared" si="79"/>
        <v>32993.15314057466</v>
      </c>
      <c r="AN302" s="20">
        <f t="shared" si="80"/>
        <v>-2486.597675178938</v>
      </c>
    </row>
    <row r="303" spans="1:40" ht="13.5" customHeight="1">
      <c r="A303" s="97">
        <v>303</v>
      </c>
      <c r="B303" s="99">
        <v>235</v>
      </c>
      <c r="C303" s="127">
        <f t="shared" si="61"/>
        <v>-13434.613428085966</v>
      </c>
      <c r="D303" s="127">
        <f t="shared" si="66"/>
        <v>422.6496158416553</v>
      </c>
      <c r="E303" s="127">
        <f t="shared" si="67"/>
        <v>-89.65087161903598</v>
      </c>
      <c r="F303" s="127">
        <f t="shared" si="68"/>
        <v>-13101.614683863347</v>
      </c>
      <c r="G303" s="99">
        <f t="shared" si="69"/>
        <v>-737.5964128110132</v>
      </c>
      <c r="H303" s="99">
        <f t="shared" si="83"/>
        <v>235</v>
      </c>
      <c r="I303" s="63">
        <f t="shared" si="48"/>
        <v>-51.769122925671084</v>
      </c>
      <c r="J303" s="63">
        <f t="shared" si="71"/>
        <v>10.833504408394022</v>
      </c>
      <c r="K303" s="63">
        <f t="shared" si="72"/>
        <v>4.055797876726401</v>
      </c>
      <c r="L303" s="63">
        <f t="shared" si="73"/>
        <v>-36.87982064055066</v>
      </c>
      <c r="M303" s="99">
        <f t="shared" si="74"/>
        <v>-1035.3824585134216</v>
      </c>
      <c r="N303" s="81">
        <f t="shared" si="75"/>
        <v>483185.19964248507</v>
      </c>
      <c r="O303" s="82">
        <f t="shared" si="65"/>
        <v>1328407.885876296</v>
      </c>
      <c r="P303" s="83">
        <f t="shared" si="76"/>
        <v>171652307.32442367</v>
      </c>
      <c r="Q303" s="64">
        <f t="shared" si="77"/>
        <v>1360.1211704791867</v>
      </c>
      <c r="R303" s="65">
        <f t="shared" si="78"/>
        <v>36.87982064055066</v>
      </c>
      <c r="S303" s="81"/>
      <c r="T303" s="81"/>
      <c r="U303" s="81"/>
      <c r="V303" s="81"/>
      <c r="W303" s="77"/>
      <c r="X303" s="77"/>
      <c r="Y303" s="77"/>
      <c r="Z303" s="77"/>
      <c r="AA303" s="77"/>
      <c r="AB303" s="77"/>
      <c r="AC303" s="92"/>
      <c r="AD303" s="92"/>
      <c r="AE303" s="92"/>
      <c r="AF303" s="92"/>
      <c r="AG303" s="92"/>
      <c r="AH303" s="92"/>
      <c r="AJ303" s="20">
        <f t="shared" si="81"/>
        <v>36.87982064055066</v>
      </c>
      <c r="AK303" s="89">
        <f t="shared" si="82"/>
        <v>13101.614683863347</v>
      </c>
      <c r="AL303" s="99">
        <f t="shared" si="84"/>
        <v>235</v>
      </c>
      <c r="AM303" s="20">
        <f t="shared" si="79"/>
        <v>34774.90770087269</v>
      </c>
      <c r="AN303" s="20">
        <f t="shared" si="80"/>
        <v>-2588.456146283554</v>
      </c>
    </row>
    <row r="304" spans="1:40" ht="13.5" customHeight="1">
      <c r="A304" s="97">
        <v>304</v>
      </c>
      <c r="B304" s="99">
        <v>236</v>
      </c>
      <c r="C304" s="127">
        <f t="shared" si="61"/>
        <v>-13596.742365824344</v>
      </c>
      <c r="D304" s="127">
        <f t="shared" si="66"/>
        <v>417.8185441920116</v>
      </c>
      <c r="E304" s="127">
        <f t="shared" si="67"/>
        <v>-112.41285156620485</v>
      </c>
      <c r="F304" s="127">
        <f t="shared" si="68"/>
        <v>-13291.336673198537</v>
      </c>
      <c r="G304" s="99">
        <f t="shared" si="69"/>
        <v>-777.7259681685736</v>
      </c>
      <c r="H304" s="99">
        <f t="shared" si="83"/>
        <v>236</v>
      </c>
      <c r="I304" s="63">
        <f t="shared" si="70"/>
        <v>-53.79052297142155</v>
      </c>
      <c r="J304" s="63">
        <f t="shared" si="71"/>
        <v>11.584559306791384</v>
      </c>
      <c r="K304" s="63">
        <f t="shared" si="72"/>
        <v>3.319665256201488</v>
      </c>
      <c r="L304" s="63">
        <f t="shared" si="73"/>
        <v>-38.88629840842868</v>
      </c>
      <c r="M304" s="99">
        <f t="shared" si="74"/>
        <v>-1075.810459428431</v>
      </c>
      <c r="N304" s="81">
        <f t="shared" si="75"/>
        <v>516850.88412089</v>
      </c>
      <c r="O304" s="82">
        <f t="shared" si="65"/>
        <v>1342413.9816624674</v>
      </c>
      <c r="P304" s="83">
        <f t="shared" si="76"/>
        <v>176659630.56031236</v>
      </c>
      <c r="Q304" s="64">
        <f t="shared" si="77"/>
        <v>1512.144203909363</v>
      </c>
      <c r="R304" s="65">
        <f t="shared" si="78"/>
        <v>38.88629840842868</v>
      </c>
      <c r="S304" s="81"/>
      <c r="T304" s="81"/>
      <c r="U304" s="81"/>
      <c r="V304" s="81"/>
      <c r="W304" s="77"/>
      <c r="X304" s="77"/>
      <c r="Y304" s="187"/>
      <c r="Z304" s="77"/>
      <c r="AA304" s="77"/>
      <c r="AB304" s="77"/>
      <c r="AC304" s="92"/>
      <c r="AD304" s="92"/>
      <c r="AE304" s="92"/>
      <c r="AF304" s="92"/>
      <c r="AG304" s="92"/>
      <c r="AH304" s="92"/>
      <c r="AJ304" s="20">
        <f t="shared" si="81"/>
        <v>38.88629840842868</v>
      </c>
      <c r="AK304" s="89">
        <f t="shared" si="82"/>
        <v>13291.336673198537</v>
      </c>
      <c r="AL304" s="99">
        <f t="shared" si="84"/>
        <v>236</v>
      </c>
      <c r="AM304" s="20">
        <f t="shared" si="79"/>
        <v>36568.79412826875</v>
      </c>
      <c r="AN304" s="20">
        <f t="shared" si="80"/>
        <v>-2689.5261485710776</v>
      </c>
    </row>
    <row r="305" spans="1:40" ht="13.5" customHeight="1">
      <c r="A305" s="97">
        <v>305</v>
      </c>
      <c r="B305" s="99">
        <v>237</v>
      </c>
      <c r="C305" s="127">
        <f t="shared" si="61"/>
        <v>-13754.7296041235</v>
      </c>
      <c r="D305" s="127">
        <f t="shared" si="66"/>
        <v>409.8076211353317</v>
      </c>
      <c r="E305" s="127">
        <f t="shared" si="67"/>
        <v>-133.49901481509286</v>
      </c>
      <c r="F305" s="127">
        <f t="shared" si="68"/>
        <v>-13478.420997803263</v>
      </c>
      <c r="G305" s="99">
        <f t="shared" si="69"/>
        <v>-820.2809023208895</v>
      </c>
      <c r="H305" s="99">
        <f t="shared" si="83"/>
        <v>237</v>
      </c>
      <c r="I305" s="63">
        <f t="shared" si="48"/>
        <v>-55.79553790279437</v>
      </c>
      <c r="J305" s="63">
        <f t="shared" si="71"/>
        <v>12.247448713915878</v>
      </c>
      <c r="K305" s="63">
        <f t="shared" si="72"/>
        <v>2.5340440728340243</v>
      </c>
      <c r="L305" s="63">
        <f t="shared" si="73"/>
        <v>-41.01404511604447</v>
      </c>
      <c r="M305" s="99">
        <f t="shared" si="74"/>
        <v>-1115.9107580558875</v>
      </c>
      <c r="N305" s="81">
        <f t="shared" si="75"/>
        <v>552804.5668969442</v>
      </c>
      <c r="O305" s="82">
        <f t="shared" si="65"/>
        <v>1357618.3676989316</v>
      </c>
      <c r="P305" s="83">
        <f t="shared" si="76"/>
        <v>181667832.5940239</v>
      </c>
      <c r="Q305" s="64">
        <f t="shared" si="77"/>
        <v>1682.1518967809313</v>
      </c>
      <c r="R305" s="65">
        <f t="shared" si="78"/>
        <v>41.01404511604447</v>
      </c>
      <c r="S305" s="81"/>
      <c r="T305" s="81"/>
      <c r="U305" s="81"/>
      <c r="V305" s="81"/>
      <c r="W305" s="77"/>
      <c r="X305" s="77"/>
      <c r="Y305" s="77"/>
      <c r="Z305" s="77"/>
      <c r="AA305" s="77"/>
      <c r="AB305" s="77"/>
      <c r="AC305" s="92"/>
      <c r="AD305" s="92"/>
      <c r="AE305" s="92"/>
      <c r="AF305" s="92"/>
      <c r="AG305" s="92"/>
      <c r="AH305" s="92"/>
      <c r="AJ305" s="20">
        <f t="shared" si="81"/>
        <v>41.01404511604447</v>
      </c>
      <c r="AK305" s="89">
        <f t="shared" si="82"/>
        <v>13478.420997803263</v>
      </c>
      <c r="AL305" s="99">
        <f t="shared" si="84"/>
        <v>237</v>
      </c>
      <c r="AM305" s="20">
        <f t="shared" si="79"/>
        <v>38372.62684847803</v>
      </c>
      <c r="AN305" s="20">
        <f t="shared" si="80"/>
        <v>-2789.776895139719</v>
      </c>
    </row>
    <row r="306" spans="1:40" ht="13.5" customHeight="1">
      <c r="A306" s="97">
        <v>306</v>
      </c>
      <c r="B306" s="99">
        <v>238</v>
      </c>
      <c r="C306" s="127">
        <f t="shared" si="61"/>
        <v>-13908.527018540175</v>
      </c>
      <c r="D306" s="127">
        <f t="shared" si="66"/>
        <v>398.6778146332053</v>
      </c>
      <c r="E306" s="127">
        <f t="shared" si="67"/>
        <v>-152.59501523905155</v>
      </c>
      <c r="F306" s="127">
        <f t="shared" si="68"/>
        <v>-13662.444219146022</v>
      </c>
      <c r="G306" s="99">
        <f t="shared" si="69"/>
        <v>-865.1156640548486</v>
      </c>
      <c r="H306" s="99">
        <f t="shared" si="83"/>
        <v>238</v>
      </c>
      <c r="I306" s="63">
        <f t="shared" si="70"/>
        <v>-57.78355697281849</v>
      </c>
      <c r="J306" s="63">
        <f t="shared" si="71"/>
        <v>12.81712764111577</v>
      </c>
      <c r="K306" s="63">
        <f t="shared" si="72"/>
        <v>1.710646128960291</v>
      </c>
      <c r="L306" s="63">
        <f t="shared" si="73"/>
        <v>-43.25578320274243</v>
      </c>
      <c r="M306" s="99">
        <f t="shared" si="74"/>
        <v>-1155.6711394563697</v>
      </c>
      <c r="N306" s="81">
        <f t="shared" si="75"/>
        <v>590979.7251629418</v>
      </c>
      <c r="O306" s="82">
        <f t="shared" si="65"/>
        <v>1374016.4987860764</v>
      </c>
      <c r="P306" s="83">
        <f t="shared" si="76"/>
        <v>186662382.04127654</v>
      </c>
      <c r="Q306" s="64">
        <f t="shared" si="77"/>
        <v>1871.062780482654</v>
      </c>
      <c r="R306" s="65">
        <f t="shared" si="78"/>
        <v>43.25578320274243</v>
      </c>
      <c r="S306" s="81"/>
      <c r="T306" s="81"/>
      <c r="U306" s="81"/>
      <c r="V306" s="81"/>
      <c r="W306" s="77"/>
      <c r="X306" s="77"/>
      <c r="Y306" s="77"/>
      <c r="Z306" s="77"/>
      <c r="AA306" s="77"/>
      <c r="AB306" s="77"/>
      <c r="AC306" s="92"/>
      <c r="AD306" s="92"/>
      <c r="AE306" s="92"/>
      <c r="AF306" s="92"/>
      <c r="AG306" s="92"/>
      <c r="AH306" s="92"/>
      <c r="AJ306" s="20">
        <f t="shared" si="81"/>
        <v>43.25578320274243</v>
      </c>
      <c r="AK306" s="89">
        <f t="shared" si="82"/>
        <v>13662.444219146022</v>
      </c>
      <c r="AL306" s="99">
        <f t="shared" si="84"/>
        <v>238</v>
      </c>
      <c r="AM306" s="20">
        <f t="shared" si="79"/>
        <v>40184.208169190075</v>
      </c>
      <c r="AN306" s="20">
        <f t="shared" si="80"/>
        <v>-2889.1778486409244</v>
      </c>
    </row>
    <row r="307" spans="1:40" ht="13.5" customHeight="1">
      <c r="A307" s="97">
        <v>307</v>
      </c>
      <c r="B307" s="99">
        <v>239</v>
      </c>
      <c r="C307" s="127">
        <f t="shared" si="61"/>
        <v>-14058.087760892075</v>
      </c>
      <c r="D307" s="127">
        <f t="shared" si="66"/>
        <v>384.51382923347336</v>
      </c>
      <c r="E307" s="127">
        <f t="shared" si="67"/>
        <v>-169.41617545524514</v>
      </c>
      <c r="F307" s="127">
        <f t="shared" si="68"/>
        <v>-13842.990107113845</v>
      </c>
      <c r="G307" s="99">
        <f t="shared" si="69"/>
        <v>-912.05935464896</v>
      </c>
      <c r="H307" s="99">
        <f t="shared" si="83"/>
        <v>239</v>
      </c>
      <c r="I307" s="63">
        <f t="shared" si="48"/>
        <v>-59.75397461162685</v>
      </c>
      <c r="J307" s="63">
        <f t="shared" si="71"/>
        <v>13.289260487773502</v>
      </c>
      <c r="K307" s="63">
        <f t="shared" si="72"/>
        <v>0.8617463914053476</v>
      </c>
      <c r="L307" s="63">
        <f t="shared" si="73"/>
        <v>-45.602967732448</v>
      </c>
      <c r="M307" s="99">
        <f t="shared" si="74"/>
        <v>-1195.079492232537</v>
      </c>
      <c r="N307" s="81">
        <f t="shared" si="75"/>
        <v>631281.4311753096</v>
      </c>
      <c r="O307" s="82">
        <f t="shared" si="65"/>
        <v>1391575.2332737457</v>
      </c>
      <c r="P307" s="83">
        <f t="shared" si="76"/>
        <v>191628375.10565177</v>
      </c>
      <c r="Q307" s="64">
        <f t="shared" si="77"/>
        <v>2079.6306660066934</v>
      </c>
      <c r="R307" s="65">
        <f t="shared" si="78"/>
        <v>45.602967732448</v>
      </c>
      <c r="S307" s="81"/>
      <c r="T307" s="81"/>
      <c r="U307" s="81"/>
      <c r="V307" s="81"/>
      <c r="W307" s="77"/>
      <c r="X307" s="77"/>
      <c r="Y307" s="77"/>
      <c r="Z307" s="77"/>
      <c r="AA307" s="77"/>
      <c r="AB307" s="77"/>
      <c r="AC307" s="92"/>
      <c r="AD307" s="92"/>
      <c r="AE307" s="92"/>
      <c r="AF307" s="92"/>
      <c r="AG307" s="92"/>
      <c r="AH307" s="92"/>
      <c r="AJ307" s="20">
        <f t="shared" si="81"/>
        <v>45.602967732448</v>
      </c>
      <c r="AK307" s="89">
        <f t="shared" si="82"/>
        <v>13842.990107113845</v>
      </c>
      <c r="AL307" s="99">
        <f t="shared" si="84"/>
        <v>239</v>
      </c>
      <c r="AM307" s="20">
        <f t="shared" si="79"/>
        <v>42001.33095761837</v>
      </c>
      <c r="AN307" s="20">
        <f t="shared" si="80"/>
        <v>-2987.6987305813427</v>
      </c>
    </row>
    <row r="308" spans="1:40" ht="13.5" customHeight="1">
      <c r="A308" s="97">
        <v>308</v>
      </c>
      <c r="B308" s="99">
        <v>240</v>
      </c>
      <c r="C308" s="127">
        <f t="shared" si="61"/>
        <v>-14203.366273528254</v>
      </c>
      <c r="D308" s="127">
        <f t="shared" si="66"/>
        <v>367.4234614174767</v>
      </c>
      <c r="E308" s="127">
        <f t="shared" si="67"/>
        <v>-183.7117307087385</v>
      </c>
      <c r="F308" s="127">
        <f t="shared" si="68"/>
        <v>-14019.654542819517</v>
      </c>
      <c r="G308" s="99">
        <f t="shared" si="69"/>
        <v>-960.9187314614884</v>
      </c>
      <c r="H308" s="99">
        <f t="shared" si="83"/>
        <v>240</v>
      </c>
      <c r="I308" s="63">
        <f t="shared" si="70"/>
        <v>-61.70619061091881</v>
      </c>
      <c r="J308" s="63">
        <f t="shared" si="71"/>
        <v>13.660254037844386</v>
      </c>
      <c r="K308" s="63">
        <f t="shared" si="72"/>
        <v>7.796797023834957E-15</v>
      </c>
      <c r="L308" s="63">
        <f t="shared" si="73"/>
        <v>-48.04593657307442</v>
      </c>
      <c r="M308" s="99">
        <f t="shared" si="74"/>
        <v>-1234.1238122183763</v>
      </c>
      <c r="N308" s="81">
        <f t="shared" si="75"/>
        <v>673587.4329407212</v>
      </c>
      <c r="O308" s="82">
        <f t="shared" si="65"/>
        <v>1410231.3417748096</v>
      </c>
      <c r="P308" s="83">
        <f t="shared" si="76"/>
        <v>196550713.4999999</v>
      </c>
      <c r="Q308" s="64">
        <f t="shared" si="77"/>
        <v>2308.4120211838904</v>
      </c>
      <c r="R308" s="65">
        <f t="shared" si="78"/>
        <v>48.04593657307442</v>
      </c>
      <c r="S308" s="81">
        <f>N308</f>
        <v>673587.4329407212</v>
      </c>
      <c r="T308" s="81">
        <f>N308</f>
        <v>673587.4329407212</v>
      </c>
      <c r="U308" s="81">
        <f>N308</f>
        <v>673587.4329407212</v>
      </c>
      <c r="V308" s="81"/>
      <c r="W308" s="82">
        <f>O308</f>
        <v>1410231.3417748096</v>
      </c>
      <c r="X308" s="82">
        <f>O308</f>
        <v>1410231.3417748096</v>
      </c>
      <c r="Y308" s="82">
        <f>O308</f>
        <v>1410231.3417748096</v>
      </c>
      <c r="Z308" s="82"/>
      <c r="AA308" s="83">
        <f>P308</f>
        <v>196550713.4999999</v>
      </c>
      <c r="AB308" s="83">
        <f>P308</f>
        <v>196550713.4999999</v>
      </c>
      <c r="AC308" s="102">
        <f>P308</f>
        <v>196550713.4999999</v>
      </c>
      <c r="AD308" s="102"/>
      <c r="AE308" s="104">
        <f>Q308</f>
        <v>2308.4120211838904</v>
      </c>
      <c r="AF308" s="104">
        <f>Q308</f>
        <v>2308.4120211838904</v>
      </c>
      <c r="AG308" s="104">
        <f>Q308</f>
        <v>2308.4120211838904</v>
      </c>
      <c r="AH308" s="104"/>
      <c r="AI308" s="56" t="s">
        <v>69</v>
      </c>
      <c r="AJ308" s="20">
        <f t="shared" si="81"/>
        <v>48.04593657307442</v>
      </c>
      <c r="AK308" s="89">
        <f t="shared" si="82"/>
        <v>14019.654542819517</v>
      </c>
      <c r="AL308" s="99">
        <f t="shared" si="84"/>
        <v>240</v>
      </c>
      <c r="AM308" s="20">
        <f t="shared" si="79"/>
        <v>43821.78132955151</v>
      </c>
      <c r="AN308" s="20">
        <f t="shared" si="80"/>
        <v>-3085.3095305459406</v>
      </c>
    </row>
    <row r="309" spans="1:40" ht="13.5" customHeight="1">
      <c r="A309" s="97">
        <v>309</v>
      </c>
      <c r="B309" s="99">
        <v>241</v>
      </c>
      <c r="C309" s="127">
        <f t="shared" si="61"/>
        <v>-14344.318303206419</v>
      </c>
      <c r="D309" s="127">
        <f t="shared" si="66"/>
        <v>347.5367792037419</v>
      </c>
      <c r="E309" s="127">
        <f t="shared" si="67"/>
        <v>-195.2685671974047</v>
      </c>
      <c r="F309" s="127">
        <f t="shared" si="68"/>
        <v>-14192.050091200083</v>
      </c>
      <c r="G309" s="99">
        <f t="shared" si="69"/>
        <v>-1011.4814378358849</v>
      </c>
      <c r="H309" s="99">
        <f t="shared" si="83"/>
        <v>241</v>
      </c>
      <c r="I309" s="63">
        <f t="shared" si="48"/>
        <v>-63.639610306789294</v>
      </c>
      <c r="J309" s="63">
        <f t="shared" si="71"/>
        <v>13.927284806400381</v>
      </c>
      <c r="K309" s="63">
        <f t="shared" si="72"/>
        <v>-0.8617463914053322</v>
      </c>
      <c r="L309" s="63">
        <f t="shared" si="73"/>
        <v>-50.57407189179425</v>
      </c>
      <c r="M309" s="99">
        <f t="shared" si="74"/>
        <v>-1272.7922061357858</v>
      </c>
      <c r="N309" s="81">
        <f t="shared" si="75"/>
        <v>717749.761604298</v>
      </c>
      <c r="O309" s="82">
        <f t="shared" si="65"/>
        <v>1429890.5045221886</v>
      </c>
      <c r="P309" s="83">
        <f t="shared" si="76"/>
        <v>201414285.79113227</v>
      </c>
      <c r="Q309" s="64">
        <f t="shared" si="77"/>
        <v>2557.736747716373</v>
      </c>
      <c r="R309" s="65">
        <f t="shared" si="78"/>
        <v>50.57407189179425</v>
      </c>
      <c r="S309" s="81"/>
      <c r="T309" s="81"/>
      <c r="U309" s="81"/>
      <c r="V309" s="81"/>
      <c r="W309" s="77"/>
      <c r="X309" s="77"/>
      <c r="Y309" s="77"/>
      <c r="Z309" s="77"/>
      <c r="AA309" s="77"/>
      <c r="AB309" s="77"/>
      <c r="AC309" s="92"/>
      <c r="AD309" s="92"/>
      <c r="AE309" s="92"/>
      <c r="AF309" s="92"/>
      <c r="AG309" s="92"/>
      <c r="AH309" s="92"/>
      <c r="AJ309" s="20">
        <f t="shared" si="81"/>
        <v>50.57407189179425</v>
      </c>
      <c r="AK309" s="89">
        <f t="shared" si="82"/>
        <v>14192.050091200083</v>
      </c>
      <c r="AL309" s="99">
        <f t="shared" si="84"/>
        <v>241</v>
      </c>
      <c r="AM309" s="20">
        <f t="shared" si="79"/>
        <v>45643.34134663008</v>
      </c>
      <c r="AN309" s="20">
        <f t="shared" si="80"/>
        <v>-3181.9805153394645</v>
      </c>
    </row>
    <row r="310" spans="1:40" ht="13.5" customHeight="1">
      <c r="A310" s="97">
        <v>310</v>
      </c>
      <c r="B310" s="99">
        <v>242</v>
      </c>
      <c r="C310" s="127">
        <f t="shared" si="61"/>
        <v>-14480.900914572901</v>
      </c>
      <c r="D310" s="127">
        <f t="shared" si="66"/>
        <v>325.00513225182107</v>
      </c>
      <c r="E310" s="127">
        <f t="shared" si="67"/>
        <v>-203.91439910785994</v>
      </c>
      <c r="F310" s="127">
        <f t="shared" si="68"/>
        <v>-14359.81018142894</v>
      </c>
      <c r="G310" s="99">
        <f t="shared" si="69"/>
        <v>-1063.5194072354939</v>
      </c>
      <c r="H310" s="99">
        <f t="shared" si="83"/>
        <v>242</v>
      </c>
      <c r="I310" s="63">
        <f t="shared" si="70"/>
        <v>-65.55364476086959</v>
      </c>
      <c r="J310" s="63">
        <f t="shared" si="71"/>
        <v>14.088320528055172</v>
      </c>
      <c r="K310" s="63">
        <f t="shared" si="72"/>
        <v>-1.710646128960276</v>
      </c>
      <c r="L310" s="63">
        <f t="shared" si="73"/>
        <v>-53.175970361774695</v>
      </c>
      <c r="M310" s="99">
        <f t="shared" si="74"/>
        <v>-1311.0728952173918</v>
      </c>
      <c r="N310" s="81">
        <f t="shared" si="75"/>
        <v>763596.8406083758</v>
      </c>
      <c r="O310" s="82">
        <f t="shared" si="65"/>
        <v>1450426.8544494223</v>
      </c>
      <c r="P310" s="83">
        <f t="shared" si="76"/>
        <v>206204148.44667026</v>
      </c>
      <c r="Q310" s="64">
        <f t="shared" si="77"/>
        <v>2827.6838239163408</v>
      </c>
      <c r="R310" s="65">
        <f t="shared" si="78"/>
        <v>53.175970361774695</v>
      </c>
      <c r="S310" s="81"/>
      <c r="T310" s="81"/>
      <c r="U310" s="81"/>
      <c r="V310" s="81"/>
      <c r="W310" s="77"/>
      <c r="X310" s="77"/>
      <c r="Y310" s="77"/>
      <c r="Z310" s="77"/>
      <c r="AA310" s="77"/>
      <c r="AB310" s="77"/>
      <c r="AC310" s="92"/>
      <c r="AD310" s="92"/>
      <c r="AE310" s="92"/>
      <c r="AF310" s="92"/>
      <c r="AG310" s="92"/>
      <c r="AH310" s="92"/>
      <c r="AJ310" s="20">
        <f t="shared" si="81"/>
        <v>53.175970361774695</v>
      </c>
      <c r="AK310" s="89">
        <f t="shared" si="82"/>
        <v>14359.81018142894</v>
      </c>
      <c r="AL310" s="99">
        <f t="shared" si="84"/>
        <v>242</v>
      </c>
      <c r="AM310" s="20">
        <f t="shared" si="79"/>
        <v>47463.79171856318</v>
      </c>
      <c r="AN310" s="20">
        <f t="shared" si="80"/>
        <v>-3277.6822380434796</v>
      </c>
    </row>
    <row r="311" spans="1:40" ht="13.5" customHeight="1">
      <c r="A311" s="97">
        <v>311</v>
      </c>
      <c r="B311" s="99">
        <v>243</v>
      </c>
      <c r="C311" s="127">
        <f t="shared" si="61"/>
        <v>-14613.072503241161</v>
      </c>
      <c r="D311" s="127">
        <f t="shared" si="66"/>
        <v>300.0000000000005</v>
      </c>
      <c r="E311" s="127">
        <f t="shared" si="67"/>
        <v>-209.52033700011296</v>
      </c>
      <c r="F311" s="127">
        <f t="shared" si="68"/>
        <v>-14522.592840241274</v>
      </c>
      <c r="G311" s="99">
        <f t="shared" si="69"/>
        <v>-1116.7923877765272</v>
      </c>
      <c r="H311" s="99">
        <f t="shared" si="83"/>
        <v>243</v>
      </c>
      <c r="I311" s="63">
        <f t="shared" si="48"/>
        <v>-67.44771093972331</v>
      </c>
      <c r="J311" s="63">
        <f t="shared" si="71"/>
        <v>14.142135623730951</v>
      </c>
      <c r="K311" s="63">
        <f t="shared" si="72"/>
        <v>-2.5340440728340097</v>
      </c>
      <c r="L311" s="63">
        <f t="shared" si="73"/>
        <v>-55.839619388826364</v>
      </c>
      <c r="M311" s="99">
        <f t="shared" si="74"/>
        <v>-1348.9542187944662</v>
      </c>
      <c r="N311" s="81">
        <f t="shared" si="75"/>
        <v>810936.0567379675</v>
      </c>
      <c r="O311" s="82">
        <f t="shared" si="65"/>
        <v>1471683.1098883394</v>
      </c>
      <c r="P311" s="83">
        <f t="shared" si="76"/>
        <v>210905702.8034271</v>
      </c>
      <c r="Q311" s="64">
        <f t="shared" si="77"/>
        <v>3118.063093488993</v>
      </c>
      <c r="R311" s="65">
        <f t="shared" si="78"/>
        <v>55.839619388826364</v>
      </c>
      <c r="S311" s="81"/>
      <c r="T311" s="81"/>
      <c r="U311" s="81"/>
      <c r="V311" s="81"/>
      <c r="W311" s="77"/>
      <c r="X311" s="77"/>
      <c r="Y311" s="77"/>
      <c r="Z311" s="77"/>
      <c r="AA311" s="77"/>
      <c r="AB311" s="77"/>
      <c r="AC311" s="92"/>
      <c r="AD311" s="92"/>
      <c r="AE311" s="92"/>
      <c r="AF311" s="92"/>
      <c r="AG311" s="92"/>
      <c r="AH311" s="92"/>
      <c r="AJ311" s="20">
        <f t="shared" si="81"/>
        <v>55.839619388826364</v>
      </c>
      <c r="AK311" s="89">
        <f t="shared" si="82"/>
        <v>14522.592840241274</v>
      </c>
      <c r="AL311" s="99">
        <f t="shared" si="84"/>
        <v>243</v>
      </c>
      <c r="AM311" s="20">
        <f t="shared" si="79"/>
        <v>49280.91450699144</v>
      </c>
      <c r="AN311" s="20">
        <f t="shared" si="80"/>
        <v>-3372.3855469861655</v>
      </c>
    </row>
    <row r="312" spans="1:40" ht="13.5" customHeight="1">
      <c r="A312" s="97">
        <v>312</v>
      </c>
      <c r="B312" s="99">
        <v>244</v>
      </c>
      <c r="C312" s="127">
        <f t="shared" si="61"/>
        <v>-14740.792808464921</v>
      </c>
      <c r="D312" s="127">
        <f t="shared" si="66"/>
        <v>272.7116866032262</v>
      </c>
      <c r="E312" s="127">
        <f t="shared" si="67"/>
        <v>-212.00280925225033</v>
      </c>
      <c r="F312" s="127">
        <f t="shared" si="68"/>
        <v>-14680.083931113944</v>
      </c>
      <c r="G312" s="99">
        <f t="shared" si="69"/>
        <v>-1171.0515324118094</v>
      </c>
      <c r="H312" s="99">
        <f t="shared" si="83"/>
        <v>244</v>
      </c>
      <c r="I312" s="63">
        <f t="shared" si="70"/>
        <v>-69.32123189244417</v>
      </c>
      <c r="J312" s="63">
        <f t="shared" si="71"/>
        <v>14.088320528055176</v>
      </c>
      <c r="K312" s="63">
        <f t="shared" si="72"/>
        <v>-3.3196652562014743</v>
      </c>
      <c r="L312" s="63">
        <f t="shared" si="73"/>
        <v>-58.55257662059047</v>
      </c>
      <c r="M312" s="99">
        <f t="shared" si="74"/>
        <v>-1386.4246378488835</v>
      </c>
      <c r="N312" s="81">
        <f t="shared" si="75"/>
        <v>859556.7391732482</v>
      </c>
      <c r="O312" s="82">
        <f t="shared" si="65"/>
        <v>1493471.3256232552</v>
      </c>
      <c r="P312" s="83">
        <f t="shared" si="76"/>
        <v>215504864.22454983</v>
      </c>
      <c r="Q312" s="64">
        <f t="shared" si="77"/>
        <v>3428.404228910118</v>
      </c>
      <c r="R312" s="65">
        <f t="shared" si="78"/>
        <v>58.55257662059047</v>
      </c>
      <c r="S312" s="81"/>
      <c r="T312" s="81"/>
      <c r="U312" s="81"/>
      <c r="V312" s="81"/>
      <c r="W312" s="77"/>
      <c r="X312" s="77"/>
      <c r="Y312" s="77"/>
      <c r="Z312" s="77"/>
      <c r="AA312" s="77"/>
      <c r="AB312" s="77"/>
      <c r="AC312" s="92"/>
      <c r="AD312" s="92"/>
      <c r="AE312" s="92"/>
      <c r="AF312" s="92"/>
      <c r="AG312" s="92"/>
      <c r="AH312" s="92"/>
      <c r="AJ312" s="20">
        <f t="shared" si="81"/>
        <v>58.55257662059047</v>
      </c>
      <c r="AK312" s="89">
        <f t="shared" si="82"/>
        <v>14680.083931113944</v>
      </c>
      <c r="AL312" s="99">
        <f t="shared" si="84"/>
        <v>244</v>
      </c>
      <c r="AM312" s="20">
        <f t="shared" si="79"/>
        <v>51092.49582770351</v>
      </c>
      <c r="AN312" s="20">
        <f t="shared" si="80"/>
        <v>-3466.0615946222088</v>
      </c>
    </row>
    <row r="313" spans="1:40" ht="13.5" customHeight="1">
      <c r="A313" s="97">
        <v>313</v>
      </c>
      <c r="B313" s="99">
        <v>245</v>
      </c>
      <c r="C313" s="127">
        <f t="shared" si="61"/>
        <v>-14864.022925401961</v>
      </c>
      <c r="D313" s="127">
        <f t="shared" si="66"/>
        <v>243.34787260358402</v>
      </c>
      <c r="E313" s="127">
        <f t="shared" si="67"/>
        <v>-211.32480792082757</v>
      </c>
      <c r="F313" s="127">
        <f t="shared" si="68"/>
        <v>-14831.999860719205</v>
      </c>
      <c r="G313" s="99">
        <f t="shared" si="69"/>
        <v>-1226.042999934534</v>
      </c>
      <c r="H313" s="99">
        <f t="shared" si="83"/>
        <v>245</v>
      </c>
      <c r="I313" s="63">
        <f t="shared" si="48"/>
        <v>-71.1736369264007</v>
      </c>
      <c r="J313" s="63">
        <f t="shared" si="71"/>
        <v>13.927284806400387</v>
      </c>
      <c r="K313" s="63">
        <f t="shared" si="72"/>
        <v>-4.0557978767263885</v>
      </c>
      <c r="L313" s="63">
        <f t="shared" si="73"/>
        <v>-61.302149996726705</v>
      </c>
      <c r="M313" s="99">
        <f t="shared" si="74"/>
        <v>-1423.4727385280141</v>
      </c>
      <c r="N313" s="81">
        <f t="shared" si="75"/>
        <v>909233.4802132383</v>
      </c>
      <c r="O313" s="82">
        <f aca="true" t="shared" si="85" ref="O313:O338">F313*L403</f>
        <v>1515574.2745069587</v>
      </c>
      <c r="P313" s="83">
        <f t="shared" si="76"/>
        <v>219988219.8683745</v>
      </c>
      <c r="Q313" s="64">
        <f t="shared" si="77"/>
        <v>3757.95359422118</v>
      </c>
      <c r="R313" s="65">
        <f t="shared" si="78"/>
        <v>61.302149996726705</v>
      </c>
      <c r="S313" s="81"/>
      <c r="T313" s="81"/>
      <c r="U313" s="81"/>
      <c r="V313" s="81"/>
      <c r="W313" s="77"/>
      <c r="X313" s="77"/>
      <c r="Y313" s="77"/>
      <c r="Z313" s="77"/>
      <c r="AA313" s="77"/>
      <c r="AB313" s="77"/>
      <c r="AC313" s="92"/>
      <c r="AD313" s="92"/>
      <c r="AE313" s="92"/>
      <c r="AF313" s="92"/>
      <c r="AG313" s="92"/>
      <c r="AH313" s="92"/>
      <c r="AJ313" s="20">
        <f t="shared" si="81"/>
        <v>61.302149996726705</v>
      </c>
      <c r="AK313" s="89">
        <f t="shared" si="82"/>
        <v>14831.999860719205</v>
      </c>
      <c r="AL313" s="99">
        <f t="shared" si="84"/>
        <v>245</v>
      </c>
      <c r="AM313" s="20">
        <f t="shared" si="79"/>
        <v>52896.32854791278</v>
      </c>
      <c r="AN313" s="20">
        <f t="shared" si="80"/>
        <v>-3558.681846320035</v>
      </c>
    </row>
    <row r="314" spans="1:40" ht="13.5" customHeight="1">
      <c r="A314" s="97">
        <v>314</v>
      </c>
      <c r="B314" s="99">
        <v>246</v>
      </c>
      <c r="C314" s="127">
        <f t="shared" si="61"/>
        <v>-14982.725316964898</v>
      </c>
      <c r="D314" s="127">
        <f t="shared" si="66"/>
        <v>212.13203435596435</v>
      </c>
      <c r="E314" s="127">
        <f t="shared" si="67"/>
        <v>-207.49644044406776</v>
      </c>
      <c r="F314" s="127">
        <f t="shared" si="68"/>
        <v>-14978.089723053</v>
      </c>
      <c r="G314" s="99">
        <f t="shared" si="69"/>
        <v>-1281.511512715774</v>
      </c>
      <c r="H314" s="99">
        <f t="shared" si="83"/>
        <v>246</v>
      </c>
      <c r="I314" s="63">
        <f t="shared" si="70"/>
        <v>-73.00436178107496</v>
      </c>
      <c r="J314" s="63">
        <f t="shared" si="71"/>
        <v>13.66025403784439</v>
      </c>
      <c r="K314" s="63">
        <f t="shared" si="72"/>
        <v>-4.731467892558128</v>
      </c>
      <c r="L314" s="63">
        <f t="shared" si="73"/>
        <v>-64.0755756357887</v>
      </c>
      <c r="M314" s="99">
        <f t="shared" si="74"/>
        <v>-1460.0872356214993</v>
      </c>
      <c r="N314" s="81">
        <f t="shared" si="75"/>
        <v>959729.7209291119</v>
      </c>
      <c r="O314" s="82">
        <f t="shared" si="85"/>
        <v>1537747.454580384</v>
      </c>
      <c r="P314" s="83">
        <f t="shared" si="76"/>
        <v>224343171.75182593</v>
      </c>
      <c r="Q314" s="64">
        <f t="shared" si="77"/>
        <v>4105.679393057678</v>
      </c>
      <c r="R314" s="65">
        <f t="shared" si="78"/>
        <v>64.0755756357887</v>
      </c>
      <c r="S314" s="81"/>
      <c r="T314" s="81"/>
      <c r="U314" s="81"/>
      <c r="V314" s="81"/>
      <c r="W314" s="77"/>
      <c r="X314" s="77"/>
      <c r="Y314" s="187"/>
      <c r="Z314" s="77"/>
      <c r="AA314" s="77"/>
      <c r="AB314" s="77"/>
      <c r="AC314" s="92"/>
      <c r="AD314" s="92"/>
      <c r="AE314" s="92"/>
      <c r="AF314" s="92"/>
      <c r="AG314" s="92"/>
      <c r="AH314" s="92"/>
      <c r="AJ314" s="20">
        <f aca="true" t="shared" si="86" ref="AJ314:AJ325">ABS(L314)</f>
        <v>64.0755756357887</v>
      </c>
      <c r="AK314" s="89">
        <f aca="true" t="shared" si="87" ref="AK314:AK325">ABS(F314)</f>
        <v>14978.089723053</v>
      </c>
      <c r="AL314" s="99">
        <f t="shared" si="84"/>
        <v>246</v>
      </c>
      <c r="AM314" s="20">
        <f t="shared" si="79"/>
        <v>54690.21497530883</v>
      </c>
      <c r="AN314" s="20">
        <f t="shared" si="80"/>
        <v>-3650.218089053748</v>
      </c>
    </row>
    <row r="315" spans="1:40" ht="13.5" customHeight="1">
      <c r="A315" s="97">
        <v>315</v>
      </c>
      <c r="B315" s="99">
        <v>247</v>
      </c>
      <c r="C315" s="127">
        <f t="shared" si="61"/>
        <v>-15096.863825255365</v>
      </c>
      <c r="D315" s="127">
        <f t="shared" si="66"/>
        <v>179.30174323807273</v>
      </c>
      <c r="E315" s="127">
        <f t="shared" si="67"/>
        <v>-200.57477896323658</v>
      </c>
      <c r="F315" s="127">
        <f t="shared" si="68"/>
        <v>-15118.136860980529</v>
      </c>
      <c r="G315" s="99">
        <f t="shared" si="69"/>
        <v>-1337.2038186437567</v>
      </c>
      <c r="H315" s="99">
        <f t="shared" si="83"/>
        <v>247</v>
      </c>
      <c r="I315" s="63">
        <f t="shared" si="48"/>
        <v>-74.8128487999416</v>
      </c>
      <c r="J315" s="63">
        <f t="shared" si="71"/>
        <v>13.28926048777351</v>
      </c>
      <c r="K315" s="63">
        <f t="shared" si="72"/>
        <v>-5.336602620019743</v>
      </c>
      <c r="L315" s="63">
        <f t="shared" si="73"/>
        <v>-66.86019093218783</v>
      </c>
      <c r="M315" s="99">
        <f t="shared" si="74"/>
        <v>-1496.256975998832</v>
      </c>
      <c r="N315" s="81">
        <f t="shared" si="75"/>
        <v>1010801.517064105</v>
      </c>
      <c r="O315" s="82">
        <f t="shared" si="85"/>
        <v>1559721.699327181</v>
      </c>
      <c r="P315" s="83">
        <f t="shared" si="76"/>
        <v>228558062.14733818</v>
      </c>
      <c r="Q315" s="64">
        <f t="shared" si="77"/>
        <v>4470.285131488612</v>
      </c>
      <c r="R315" s="65">
        <f t="shared" si="78"/>
        <v>66.86019093218783</v>
      </c>
      <c r="S315" s="81"/>
      <c r="T315" s="81"/>
      <c r="U315" s="81"/>
      <c r="V315" s="81"/>
      <c r="W315" s="77"/>
      <c r="X315" s="77"/>
      <c r="Y315" s="77"/>
      <c r="Z315" s="77"/>
      <c r="AA315" s="77"/>
      <c r="AB315" s="77"/>
      <c r="AC315" s="92"/>
      <c r="AD315" s="92"/>
      <c r="AE315" s="92"/>
      <c r="AF315" s="92"/>
      <c r="AG315" s="92"/>
      <c r="AH315" s="92"/>
      <c r="AJ315" s="20">
        <f t="shared" si="86"/>
        <v>66.86019093218783</v>
      </c>
      <c r="AK315" s="89">
        <f t="shared" si="87"/>
        <v>15118.136860980529</v>
      </c>
      <c r="AL315" s="99">
        <f t="shared" si="84"/>
        <v>247</v>
      </c>
      <c r="AM315" s="20">
        <f t="shared" si="79"/>
        <v>56471.969535606884</v>
      </c>
      <c r="AN315" s="20">
        <f t="shared" si="80"/>
        <v>-3740.64243999708</v>
      </c>
    </row>
    <row r="316" spans="1:40" ht="13.5" customHeight="1">
      <c r="A316" s="97">
        <v>316</v>
      </c>
      <c r="B316" s="99">
        <v>248</v>
      </c>
      <c r="C316" s="127">
        <f t="shared" si="61"/>
        <v>-15206.403682578057</v>
      </c>
      <c r="D316" s="127">
        <f t="shared" si="66"/>
        <v>145.10685758878535</v>
      </c>
      <c r="E316" s="127">
        <f t="shared" si="67"/>
        <v>-190.66300950847128</v>
      </c>
      <c r="F316" s="127">
        <f t="shared" si="68"/>
        <v>-15251.959834497742</v>
      </c>
      <c r="G316" s="99">
        <f t="shared" si="69"/>
        <v>-1392.8720070668137</v>
      </c>
      <c r="H316" s="99">
        <f t="shared" si="83"/>
        <v>248</v>
      </c>
      <c r="I316" s="63">
        <f t="shared" si="70"/>
        <v>-76.59854710033541</v>
      </c>
      <c r="J316" s="63">
        <f t="shared" si="71"/>
        <v>12.817127641115778</v>
      </c>
      <c r="K316" s="63">
        <f t="shared" si="72"/>
        <v>-5.862180894121052</v>
      </c>
      <c r="L316" s="63">
        <f t="shared" si="73"/>
        <v>-69.64360035334069</v>
      </c>
      <c r="M316" s="99">
        <f t="shared" si="74"/>
        <v>-1531.9709420067081</v>
      </c>
      <c r="N316" s="81">
        <f t="shared" si="75"/>
        <v>1062201.395318965</v>
      </c>
      <c r="O316" s="82">
        <f t="shared" si="85"/>
        <v>1581206.352014404</v>
      </c>
      <c r="P316" s="83">
        <f t="shared" si="76"/>
        <v>232622278.7931324</v>
      </c>
      <c r="Q316" s="64">
        <f t="shared" si="77"/>
        <v>4850.231070175835</v>
      </c>
      <c r="R316" s="65">
        <f t="shared" si="78"/>
        <v>69.64360035334069</v>
      </c>
      <c r="S316" s="81"/>
      <c r="T316" s="81"/>
      <c r="U316" s="81"/>
      <c r="V316" s="81"/>
      <c r="W316" s="77"/>
      <c r="X316" s="77"/>
      <c r="Y316" s="77"/>
      <c r="Z316" s="77"/>
      <c r="AA316" s="77"/>
      <c r="AB316" s="77"/>
      <c r="AC316" s="92"/>
      <c r="AD316" s="92"/>
      <c r="AE316" s="92"/>
      <c r="AF316" s="92"/>
      <c r="AG316" s="92"/>
      <c r="AH316" s="92"/>
      <c r="AJ316" s="20">
        <f t="shared" si="86"/>
        <v>69.64360035334069</v>
      </c>
      <c r="AK316" s="89">
        <f t="shared" si="87"/>
        <v>15251.959834497742</v>
      </c>
      <c r="AL316" s="99">
        <f t="shared" si="84"/>
        <v>248</v>
      </c>
      <c r="AM316" s="20">
        <f t="shared" si="79"/>
        <v>58239.421435333454</v>
      </c>
      <c r="AN316" s="20">
        <f t="shared" si="80"/>
        <v>-3829.9273550167704</v>
      </c>
    </row>
    <row r="317" spans="1:40" ht="13.5" customHeight="1">
      <c r="A317" s="97">
        <v>317</v>
      </c>
      <c r="B317" s="99">
        <v>249</v>
      </c>
      <c r="C317" s="127">
        <f t="shared" si="61"/>
        <v>-15311.311522031296</v>
      </c>
      <c r="D317" s="127">
        <f t="shared" si="66"/>
        <v>109.80762113533109</v>
      </c>
      <c r="E317" s="127">
        <f t="shared" si="67"/>
        <v>-177.9088937327347</v>
      </c>
      <c r="F317" s="127">
        <f t="shared" si="68"/>
        <v>-15379.412794628699</v>
      </c>
      <c r="G317" s="99">
        <f t="shared" si="69"/>
        <v>-1448.2766316138054</v>
      </c>
      <c r="H317" s="99">
        <f t="shared" si="83"/>
        <v>249</v>
      </c>
      <c r="I317" s="63">
        <f t="shared" si="48"/>
        <v>-78.36091274125566</v>
      </c>
      <c r="J317" s="63">
        <f t="shared" si="71"/>
        <v>12.247448713915889</v>
      </c>
      <c r="K317" s="63">
        <f t="shared" si="72"/>
        <v>-6.300367553350498</v>
      </c>
      <c r="L317" s="63">
        <f t="shared" si="73"/>
        <v>-72.41383158069027</v>
      </c>
      <c r="M317" s="99">
        <f t="shared" si="74"/>
        <v>-1567.2182548251133</v>
      </c>
      <c r="N317" s="81">
        <f t="shared" si="75"/>
        <v>1113682.2079201557</v>
      </c>
      <c r="O317" s="82">
        <f t="shared" si="85"/>
        <v>1601892.9496616202</v>
      </c>
      <c r="P317" s="83">
        <f t="shared" si="76"/>
        <v>236526337.90758893</v>
      </c>
      <c r="Q317" s="64">
        <f t="shared" si="77"/>
        <v>5243.763004196576</v>
      </c>
      <c r="R317" s="65">
        <f t="shared" si="78"/>
        <v>72.41383158069027</v>
      </c>
      <c r="S317" s="81"/>
      <c r="T317" s="81"/>
      <c r="U317" s="81"/>
      <c r="V317" s="81"/>
      <c r="W317" s="77"/>
      <c r="X317" s="77"/>
      <c r="Y317" s="77"/>
      <c r="Z317" s="77"/>
      <c r="AA317" s="77"/>
      <c r="AB317" s="77"/>
      <c r="AC317" s="92"/>
      <c r="AD317" s="92"/>
      <c r="AE317" s="92"/>
      <c r="AF317" s="92"/>
      <c r="AG317" s="92"/>
      <c r="AH317" s="92"/>
      <c r="AJ317" s="20">
        <f t="shared" si="86"/>
        <v>72.41383158069027</v>
      </c>
      <c r="AK317" s="89">
        <f t="shared" si="87"/>
        <v>15379.412794628699</v>
      </c>
      <c r="AL317" s="99">
        <f t="shared" si="84"/>
        <v>249</v>
      </c>
      <c r="AM317" s="20">
        <f t="shared" si="79"/>
        <v>59990.41730660384</v>
      </c>
      <c r="AN317" s="20">
        <f t="shared" si="80"/>
        <v>-3918.045637062783</v>
      </c>
    </row>
    <row r="318" spans="1:40" ht="13.5" customHeight="1">
      <c r="A318" s="97">
        <v>318</v>
      </c>
      <c r="B318" s="99">
        <v>250</v>
      </c>
      <c r="C318" s="127">
        <f t="shared" si="61"/>
        <v>-15411.555387670918</v>
      </c>
      <c r="D318" s="127">
        <f t="shared" si="66"/>
        <v>73.67268238138399</v>
      </c>
      <c r="E318" s="127">
        <f t="shared" si="67"/>
        <v>-162.50256612591107</v>
      </c>
      <c r="F318" s="127">
        <f t="shared" si="68"/>
        <v>-15500.385271415445</v>
      </c>
      <c r="G318" s="99">
        <f t="shared" si="69"/>
        <v>-1503.1895965230224</v>
      </c>
      <c r="H318" s="99">
        <f t="shared" si="83"/>
        <v>250</v>
      </c>
      <c r="I318" s="63">
        <f t="shared" si="70"/>
        <v>-80.09940888905575</v>
      </c>
      <c r="J318" s="63">
        <f t="shared" si="71"/>
        <v>11.584559306791396</v>
      </c>
      <c r="K318" s="63">
        <f t="shared" si="72"/>
        <v>-6.64463024388675</v>
      </c>
      <c r="L318" s="63">
        <f t="shared" si="73"/>
        <v>-75.15947982615111</v>
      </c>
      <c r="M318" s="99">
        <f t="shared" si="74"/>
        <v>-1601.9881777811152</v>
      </c>
      <c r="N318" s="81">
        <f t="shared" si="75"/>
        <v>1165000.894104519</v>
      </c>
      <c r="O318" s="82">
        <f t="shared" si="85"/>
        <v>1621459.3486142969</v>
      </c>
      <c r="P318" s="83">
        <f t="shared" si="76"/>
        <v>240261943.56231287</v>
      </c>
      <c r="Q318" s="64">
        <f t="shared" si="77"/>
        <v>5648.947407737616</v>
      </c>
      <c r="R318" s="65">
        <f t="shared" si="78"/>
        <v>75.15947982615111</v>
      </c>
      <c r="S318" s="81">
        <f>N318</f>
        <v>1165000.894104519</v>
      </c>
      <c r="T318" s="81"/>
      <c r="U318" s="81"/>
      <c r="V318" s="81"/>
      <c r="W318" s="82">
        <f>O318</f>
        <v>1621459.3486142969</v>
      </c>
      <c r="X318" s="82"/>
      <c r="Y318" s="82"/>
      <c r="Z318" s="82"/>
      <c r="AA318" s="83">
        <f>P318</f>
        <v>240261943.56231287</v>
      </c>
      <c r="AB318" s="83"/>
      <c r="AC318" s="102"/>
      <c r="AD318" s="102"/>
      <c r="AE318" s="104">
        <f>Q318</f>
        <v>5648.947407737616</v>
      </c>
      <c r="AF318" s="104"/>
      <c r="AG318" s="104"/>
      <c r="AH318" s="104"/>
      <c r="AI318" s="56" t="s">
        <v>70</v>
      </c>
      <c r="AJ318" s="20">
        <f t="shared" si="86"/>
        <v>75.15947982615111</v>
      </c>
      <c r="AK318" s="89">
        <f t="shared" si="87"/>
        <v>15500.385271415445</v>
      </c>
      <c r="AL318" s="99">
        <f t="shared" si="84"/>
        <v>250</v>
      </c>
      <c r="AM318" s="20">
        <f t="shared" si="79"/>
        <v>61722.82383066916</v>
      </c>
      <c r="AN318" s="20">
        <f t="shared" si="80"/>
        <v>-4004.9704444527874</v>
      </c>
    </row>
    <row r="319" spans="1:40" ht="13.5" customHeight="1">
      <c r="A319" s="97">
        <v>319</v>
      </c>
      <c r="B319" s="99">
        <v>251</v>
      </c>
      <c r="C319" s="127">
        <f t="shared" si="61"/>
        <v>-15507.104744244372</v>
      </c>
      <c r="D319" s="127">
        <f t="shared" si="66"/>
        <v>36.97705002973118</v>
      </c>
      <c r="E319" s="127">
        <f t="shared" si="67"/>
        <v>-144.67369954748932</v>
      </c>
      <c r="F319" s="127">
        <f t="shared" si="68"/>
        <v>-15614.80139376213</v>
      </c>
      <c r="G319" s="99">
        <f t="shared" si="69"/>
        <v>-1557.3967674904395</v>
      </c>
      <c r="H319" s="99">
        <f t="shared" si="83"/>
        <v>251</v>
      </c>
      <c r="I319" s="63">
        <f t="shared" si="48"/>
        <v>-81.81350598096786</v>
      </c>
      <c r="J319" s="63">
        <f t="shared" si="71"/>
        <v>10.833504408394036</v>
      </c>
      <c r="K319" s="63">
        <f t="shared" si="72"/>
        <v>-6.88983680194815</v>
      </c>
      <c r="L319" s="63">
        <f t="shared" si="73"/>
        <v>-77.86983837452198</v>
      </c>
      <c r="M319" s="99">
        <f t="shared" si="74"/>
        <v>-1636.2701196193573</v>
      </c>
      <c r="N319" s="81">
        <f t="shared" si="75"/>
        <v>1215922.0607825175</v>
      </c>
      <c r="O319" s="82">
        <f t="shared" si="85"/>
        <v>1639574.2124480305</v>
      </c>
      <c r="P319" s="83">
        <f t="shared" si="76"/>
        <v>243822022.5666358</v>
      </c>
      <c r="Q319" s="64">
        <f t="shared" si="77"/>
        <v>6063.711728474175</v>
      </c>
      <c r="R319" s="65">
        <f t="shared" si="78"/>
        <v>77.86983837452198</v>
      </c>
      <c r="S319" s="81"/>
      <c r="T319" s="81"/>
      <c r="U319" s="81"/>
      <c r="V319" s="81"/>
      <c r="W319" s="77"/>
      <c r="X319" s="77"/>
      <c r="Y319" s="77"/>
      <c r="Z319" s="77"/>
      <c r="AA319" s="77"/>
      <c r="AB319" s="77"/>
      <c r="AC319" s="92"/>
      <c r="AD319" s="92"/>
      <c r="AE319" s="92"/>
      <c r="AF319" s="92"/>
      <c r="AG319" s="92"/>
      <c r="AH319" s="92"/>
      <c r="AJ319" s="20">
        <f t="shared" si="86"/>
        <v>77.86983837452198</v>
      </c>
      <c r="AK319" s="89">
        <f t="shared" si="87"/>
        <v>15614.80139376213</v>
      </c>
      <c r="AL319" s="99">
        <f t="shared" si="84"/>
        <v>251</v>
      </c>
      <c r="AM319" s="20">
        <f t="shared" si="79"/>
        <v>63434.5303370366</v>
      </c>
      <c r="AN319" s="20">
        <f t="shared" si="80"/>
        <v>-4090.675299048393</v>
      </c>
    </row>
    <row r="320" spans="1:40" ht="13.5" customHeight="1">
      <c r="A320" s="97">
        <v>320</v>
      </c>
      <c r="B320" s="99">
        <v>252</v>
      </c>
      <c r="C320" s="127">
        <f t="shared" si="61"/>
        <v>-15597.930486492027</v>
      </c>
      <c r="D320" s="127">
        <f t="shared" si="66"/>
        <v>3.6385052777896467E-13</v>
      </c>
      <c r="E320" s="127">
        <f t="shared" si="67"/>
        <v>-124.68808133323563</v>
      </c>
      <c r="F320" s="127">
        <f t="shared" si="68"/>
        <v>-15722.618567825262</v>
      </c>
      <c r="G320" s="99">
        <f t="shared" si="69"/>
        <v>-1610.7002729789388</v>
      </c>
      <c r="H320" s="99">
        <f t="shared" si="83"/>
        <v>252</v>
      </c>
      <c r="I320" s="63">
        <f t="shared" si="70"/>
        <v>-83.50268188641292</v>
      </c>
      <c r="J320" s="63">
        <f t="shared" si="71"/>
        <v>10.000000000000016</v>
      </c>
      <c r="K320" s="63">
        <f t="shared" si="72"/>
        <v>-7.032331762534041</v>
      </c>
      <c r="L320" s="63">
        <f t="shared" si="73"/>
        <v>-80.53501364894694</v>
      </c>
      <c r="M320" s="99">
        <f t="shared" si="74"/>
        <v>-1670.0536377282583</v>
      </c>
      <c r="N320" s="81">
        <f t="shared" si="75"/>
        <v>1266221.300956994</v>
      </c>
      <c r="O320" s="82">
        <f t="shared" si="85"/>
        <v>1655901.7743551345</v>
      </c>
      <c r="P320" s="83">
        <f t="shared" si="76"/>
        <v>247200734.6293237</v>
      </c>
      <c r="Q320" s="64">
        <f t="shared" si="77"/>
        <v>6485.88842343607</v>
      </c>
      <c r="R320" s="65">
        <f t="shared" si="78"/>
        <v>80.53501364894694</v>
      </c>
      <c r="S320" s="81"/>
      <c r="T320" s="81"/>
      <c r="U320" s="81"/>
      <c r="V320" s="81"/>
      <c r="W320" s="77"/>
      <c r="X320" s="77"/>
      <c r="Y320" s="77"/>
      <c r="Z320" s="77"/>
      <c r="AA320" s="77"/>
      <c r="AB320" s="77"/>
      <c r="AC320" s="92"/>
      <c r="AD320" s="92"/>
      <c r="AE320" s="92"/>
      <c r="AF320" s="92"/>
      <c r="AG320" s="92"/>
      <c r="AH320" s="92"/>
      <c r="AJ320" s="20">
        <f t="shared" si="86"/>
        <v>80.53501364894694</v>
      </c>
      <c r="AK320" s="89">
        <f t="shared" si="87"/>
        <v>15722.618567825262</v>
      </c>
      <c r="AL320" s="99">
        <f t="shared" si="84"/>
        <v>252</v>
      </c>
      <c r="AM320" s="20">
        <f t="shared" si="79"/>
        <v>65123.45137499628</v>
      </c>
      <c r="AN320" s="20">
        <f t="shared" si="80"/>
        <v>-4175.134094320646</v>
      </c>
    </row>
    <row r="321" spans="1:40" ht="13.5" customHeight="1">
      <c r="A321" s="97">
        <v>321</v>
      </c>
      <c r="B321" s="99">
        <v>253</v>
      </c>
      <c r="C321" s="127">
        <f t="shared" si="61"/>
        <v>-15684.00494801295</v>
      </c>
      <c r="D321" s="127">
        <f t="shared" si="66"/>
        <v>-36.97705002973046</v>
      </c>
      <c r="E321" s="127">
        <f t="shared" si="67"/>
        <v>-102.84365101819827</v>
      </c>
      <c r="F321" s="127">
        <f t="shared" si="68"/>
        <v>-15823.825649060878</v>
      </c>
      <c r="G321" s="99">
        <f t="shared" si="69"/>
        <v>-1662.9204673318816</v>
      </c>
      <c r="H321" s="99">
        <f t="shared" si="83"/>
        <v>253</v>
      </c>
      <c r="I321" s="63">
        <f t="shared" si="48"/>
        <v>-85.1664220660467</v>
      </c>
      <c r="J321" s="63">
        <f t="shared" si="71"/>
        <v>9.090389553440874</v>
      </c>
      <c r="K321" s="63">
        <f t="shared" si="72"/>
        <v>-7.069990853988242</v>
      </c>
      <c r="L321" s="63">
        <f t="shared" si="73"/>
        <v>-83.14602336659408</v>
      </c>
      <c r="M321" s="99">
        <f t="shared" si="74"/>
        <v>-1703.3284413209342</v>
      </c>
      <c r="N321" s="81">
        <f t="shared" si="75"/>
        <v>1315688.1771657264</v>
      </c>
      <c r="O321" s="82">
        <f t="shared" si="85"/>
        <v>1670106.78048788</v>
      </c>
      <c r="P321" s="83">
        <f t="shared" si="76"/>
        <v>250393458.17187694</v>
      </c>
      <c r="Q321" s="64">
        <f t="shared" si="77"/>
        <v>6913.261201678209</v>
      </c>
      <c r="R321" s="65">
        <f t="shared" si="78"/>
        <v>83.14602336659408</v>
      </c>
      <c r="S321" s="81"/>
      <c r="T321" s="81"/>
      <c r="U321" s="81"/>
      <c r="V321" s="81"/>
      <c r="W321" s="77"/>
      <c r="X321" s="77"/>
      <c r="Y321" s="77"/>
      <c r="Z321" s="77"/>
      <c r="AA321" s="77"/>
      <c r="AB321" s="77"/>
      <c r="AC321" s="92"/>
      <c r="AD321" s="92"/>
      <c r="AE321" s="92"/>
      <c r="AF321" s="92"/>
      <c r="AG321" s="92"/>
      <c r="AH321" s="92"/>
      <c r="AJ321" s="20">
        <f t="shared" si="86"/>
        <v>83.14602336659408</v>
      </c>
      <c r="AK321" s="89">
        <f t="shared" si="87"/>
        <v>15823.825649060878</v>
      </c>
      <c r="AL321" s="99">
        <f t="shared" si="84"/>
        <v>253</v>
      </c>
      <c r="AM321" s="20">
        <f t="shared" si="79"/>
        <v>66787.5292544218</v>
      </c>
      <c r="AN321" s="20">
        <f t="shared" si="80"/>
        <v>-4258.321103302335</v>
      </c>
    </row>
    <row r="322" spans="1:40" ht="13.5" customHeight="1">
      <c r="A322" s="97">
        <v>322</v>
      </c>
      <c r="B322" s="99">
        <v>254</v>
      </c>
      <c r="C322" s="127">
        <f t="shared" si="61"/>
        <v>-15765.301909692347</v>
      </c>
      <c r="D322" s="127">
        <f t="shared" si="66"/>
        <v>-73.67268238138327</v>
      </c>
      <c r="E322" s="127">
        <f t="shared" si="67"/>
        <v>-79.46605874447472</v>
      </c>
      <c r="F322" s="127">
        <f t="shared" si="68"/>
        <v>-15918.440650818204</v>
      </c>
      <c r="G322" s="99">
        <f t="shared" si="69"/>
        <v>-1713.8975328207484</v>
      </c>
      <c r="H322" s="99">
        <f t="shared" si="83"/>
        <v>254</v>
      </c>
      <c r="I322" s="63">
        <f t="shared" si="70"/>
        <v>-86.80421972849352</v>
      </c>
      <c r="J322" s="63">
        <f t="shared" si="71"/>
        <v>8.1115957534528</v>
      </c>
      <c r="K322" s="63">
        <f t="shared" si="72"/>
        <v>-7.002252665996707</v>
      </c>
      <c r="L322" s="63">
        <f t="shared" si="73"/>
        <v>-85.69487664103742</v>
      </c>
      <c r="M322" s="99">
        <f t="shared" si="74"/>
        <v>-1736.0843945698705</v>
      </c>
      <c r="N322" s="81">
        <f t="shared" si="75"/>
        <v>1364128.8078895414</v>
      </c>
      <c r="O322" s="82">
        <f t="shared" si="85"/>
        <v>1681859.518037578</v>
      </c>
      <c r="P322" s="83">
        <f t="shared" si="76"/>
        <v>253396752.7536215</v>
      </c>
      <c r="Q322" s="64">
        <f t="shared" si="77"/>
        <v>7343.611882522621</v>
      </c>
      <c r="R322" s="65">
        <f t="shared" si="78"/>
        <v>85.69487664103742</v>
      </c>
      <c r="S322" s="81"/>
      <c r="T322" s="81"/>
      <c r="U322" s="81"/>
      <c r="V322" s="81"/>
      <c r="W322" s="77"/>
      <c r="X322" s="77"/>
      <c r="Y322" s="77"/>
      <c r="Z322" s="77"/>
      <c r="AA322" s="77"/>
      <c r="AB322" s="77"/>
      <c r="AC322" s="92"/>
      <c r="AD322" s="92"/>
      <c r="AE322" s="92"/>
      <c r="AF322" s="92"/>
      <c r="AG322" s="92"/>
      <c r="AH322" s="92"/>
      <c r="AJ322" s="20">
        <f t="shared" si="86"/>
        <v>85.69487664103742</v>
      </c>
      <c r="AK322" s="89">
        <f t="shared" si="87"/>
        <v>15918.440650818204</v>
      </c>
      <c r="AL322" s="99">
        <f t="shared" si="84"/>
        <v>254</v>
      </c>
      <c r="AM322" s="20">
        <f t="shared" si="79"/>
        <v>68424.73655274865</v>
      </c>
      <c r="AN322" s="20">
        <f t="shared" si="80"/>
        <v>-4340.210986424676</v>
      </c>
    </row>
    <row r="323" spans="1:40" ht="13.5" customHeight="1">
      <c r="A323" s="97">
        <v>323</v>
      </c>
      <c r="B323" s="99">
        <v>255</v>
      </c>
      <c r="C323" s="127">
        <f t="shared" si="61"/>
        <v>-15841.796607688137</v>
      </c>
      <c r="D323" s="127">
        <f t="shared" si="66"/>
        <v>-109.8076211353304</v>
      </c>
      <c r="E323" s="127">
        <f t="shared" si="67"/>
        <v>-54.90381056766635</v>
      </c>
      <c r="F323" s="127">
        <f t="shared" si="68"/>
        <v>-16006.508039391134</v>
      </c>
      <c r="G323" s="99">
        <f t="shared" si="69"/>
        <v>-1763.4927038355283</v>
      </c>
      <c r="H323" s="99">
        <f t="shared" si="83"/>
        <v>255</v>
      </c>
      <c r="I323" s="63">
        <f t="shared" si="48"/>
        <v>-88.41557598471971</v>
      </c>
      <c r="J323" s="63">
        <f t="shared" si="71"/>
        <v>7.071067811865479</v>
      </c>
      <c r="K323" s="63">
        <f t="shared" si="72"/>
        <v>-6.83012701892219</v>
      </c>
      <c r="L323" s="63">
        <f t="shared" si="73"/>
        <v>-88.17463519177642</v>
      </c>
      <c r="M323" s="99">
        <f t="shared" si="74"/>
        <v>-1768.311519694394</v>
      </c>
      <c r="N323" s="81">
        <f t="shared" si="75"/>
        <v>1411368.0070675495</v>
      </c>
      <c r="O323" s="82">
        <f t="shared" si="85"/>
        <v>1690840.8320597424</v>
      </c>
      <c r="P323" s="83">
        <f t="shared" si="76"/>
        <v>256208299.615093</v>
      </c>
      <c r="Q323" s="64">
        <f t="shared" si="77"/>
        <v>7774.766291202856</v>
      </c>
      <c r="R323" s="65">
        <f t="shared" si="78"/>
        <v>88.17463519177642</v>
      </c>
      <c r="S323" s="81"/>
      <c r="T323" s="81"/>
      <c r="U323" s="81"/>
      <c r="V323" s="81"/>
      <c r="W323" s="77"/>
      <c r="X323" s="77"/>
      <c r="Y323" s="77"/>
      <c r="Z323" s="77"/>
      <c r="AA323" s="77"/>
      <c r="AB323" s="77"/>
      <c r="AC323" s="92"/>
      <c r="AD323" s="92"/>
      <c r="AE323" s="92"/>
      <c r="AF323" s="92"/>
      <c r="AG323" s="92"/>
      <c r="AH323" s="92"/>
      <c r="AJ323" s="20">
        <f t="shared" si="86"/>
        <v>88.17463519177642</v>
      </c>
      <c r="AK323" s="89">
        <f t="shared" si="87"/>
        <v>16006.508039391134</v>
      </c>
      <c r="AL323" s="99">
        <f t="shared" si="84"/>
        <v>255</v>
      </c>
      <c r="AM323" s="20">
        <f t="shared" si="79"/>
        <v>70033.07858507628</v>
      </c>
      <c r="AN323" s="20">
        <f t="shared" si="80"/>
        <v>-4420.778799235985</v>
      </c>
    </row>
    <row r="324" spans="1:40" ht="13.5" customHeight="1">
      <c r="A324" s="97">
        <v>324</v>
      </c>
      <c r="B324" s="99">
        <v>256</v>
      </c>
      <c r="C324" s="127">
        <f t="shared" si="61"/>
        <v>-15913.465740974296</v>
      </c>
      <c r="D324" s="127">
        <f aca="true" t="shared" si="88" ref="D324:D387">$B$65*SIN($C$65*(B324+$D$65)/180*PI())</f>
        <v>-145.10685758878466</v>
      </c>
      <c r="E324" s="127">
        <f aca="true" t="shared" si="89" ref="E324:E387">$B$66*SIN($C$66*(B324+$D$66)/180*PI())</f>
        <v>-29.523073034286607</v>
      </c>
      <c r="F324" s="127">
        <f aca="true" t="shared" si="90" ref="F324:F387">C324+D324+E324</f>
        <v>-16088.095671597366</v>
      </c>
      <c r="G324" s="99">
        <f aca="true" t="shared" si="91" ref="G324:G387">L324*$M$66</f>
        <v>-1811.5891027021232</v>
      </c>
      <c r="H324" s="99">
        <f t="shared" si="83"/>
        <v>256</v>
      </c>
      <c r="I324" s="63">
        <f aca="true" t="shared" si="92" ref="I324:I386">$H$64*SIN($I$64*(H324+$J$64)/180*PI())</f>
        <v>-90</v>
      </c>
      <c r="J324" s="63">
        <f aca="true" t="shared" si="93" ref="J324:J387">$H$65*SIN($I$65*(H324+$J$65)/180*PI())</f>
        <v>5.976724774602424</v>
      </c>
      <c r="K324" s="63">
        <f aca="true" t="shared" si="94" ref="K324:K387">$H$66*SIN($I$66*(H324+$J$66)/180*PI())</f>
        <v>-6.556179909708575</v>
      </c>
      <c r="L324" s="63">
        <f aca="true" t="shared" si="95" ref="L324:L387">I324+J324+K324</f>
        <v>-90.57945513510616</v>
      </c>
      <c r="M324" s="99">
        <f aca="true" t="shared" si="96" ref="M324:M387">I324*$M$66</f>
        <v>-1800</v>
      </c>
      <c r="N324" s="81">
        <f aca="true" t="shared" si="97" ref="N324:N387">F324*L324</f>
        <v>1457250.9400947492</v>
      </c>
      <c r="O324" s="82">
        <f t="shared" si="85"/>
        <v>1696747.0380266388</v>
      </c>
      <c r="P324" s="83">
        <f aca="true" t="shared" si="98" ref="P324:P387">F324^2</f>
        <v>258826822.33846992</v>
      </c>
      <c r="Q324" s="64">
        <f aca="true" t="shared" si="99" ref="Q324:Q387">L324^2</f>
        <v>8204.637692572709</v>
      </c>
      <c r="R324" s="65">
        <f aca="true" t="shared" si="100" ref="R324:R387">ABS(L324)</f>
        <v>90.57945513510616</v>
      </c>
      <c r="S324" s="81"/>
      <c r="T324" s="81"/>
      <c r="U324" s="81"/>
      <c r="V324" s="81"/>
      <c r="W324" s="77"/>
      <c r="X324" s="77"/>
      <c r="Y324" s="187"/>
      <c r="Z324" s="77"/>
      <c r="AA324" s="77"/>
      <c r="AB324" s="77"/>
      <c r="AC324" s="92"/>
      <c r="AD324" s="92"/>
      <c r="AE324" s="92"/>
      <c r="AF324" s="92"/>
      <c r="AG324" s="92"/>
      <c r="AH324" s="92"/>
      <c r="AJ324" s="20">
        <f t="shared" si="86"/>
        <v>90.57945513510616</v>
      </c>
      <c r="AK324" s="89">
        <f t="shared" si="87"/>
        <v>16088.095671597366</v>
      </c>
      <c r="AL324" s="99">
        <f t="shared" si="84"/>
        <v>256</v>
      </c>
      <c r="AM324" s="20">
        <f t="shared" si="79"/>
        <v>71610.59583438434</v>
      </c>
      <c r="AN324" s="20">
        <f t="shared" si="80"/>
        <v>-4500</v>
      </c>
    </row>
    <row r="325" spans="1:40" ht="13.5" customHeight="1">
      <c r="A325" s="97">
        <v>325</v>
      </c>
      <c r="B325" s="99">
        <v>257</v>
      </c>
      <c r="C325" s="127">
        <f aca="true" t="shared" si="101" ref="C325:C388">$B$64*SIN($C$64*(B325+$D$64)/180*PI())</f>
        <v>-15980.28747843855</v>
      </c>
      <c r="D325" s="127">
        <f t="shared" si="88"/>
        <v>-179.30174323807208</v>
      </c>
      <c r="E325" s="127">
        <f t="shared" si="89"/>
        <v>-3.702214481948861</v>
      </c>
      <c r="F325" s="127">
        <f t="shared" si="90"/>
        <v>-16163.291436158572</v>
      </c>
      <c r="G325" s="99">
        <f t="shared" si="91"/>
        <v>-1858.0921829849556</v>
      </c>
      <c r="H325" s="99">
        <f t="shared" si="83"/>
        <v>257</v>
      </c>
      <c r="I325" s="63">
        <f t="shared" si="48"/>
        <v>-91.55700914343069</v>
      </c>
      <c r="J325" s="63">
        <f t="shared" si="93"/>
        <v>4.836895252959511</v>
      </c>
      <c r="K325" s="63">
        <f t="shared" si="94"/>
        <v>-6.184495258776587</v>
      </c>
      <c r="L325" s="63">
        <f t="shared" si="95"/>
        <v>-92.90460914924778</v>
      </c>
      <c r="M325" s="99">
        <f t="shared" si="96"/>
        <v>-1831.140182868614</v>
      </c>
      <c r="N325" s="81">
        <f t="shared" si="97"/>
        <v>1501644.2734416958</v>
      </c>
      <c r="O325" s="82">
        <f t="shared" si="85"/>
        <v>1699294.6424972822</v>
      </c>
      <c r="P325" s="83">
        <f t="shared" si="98"/>
        <v>261251990.05019704</v>
      </c>
      <c r="Q325" s="64">
        <f t="shared" si="99"/>
        <v>8631.266401174493</v>
      </c>
      <c r="R325" s="65">
        <f t="shared" si="100"/>
        <v>92.90460914924778</v>
      </c>
      <c r="S325" s="81"/>
      <c r="T325" s="81"/>
      <c r="U325" s="81"/>
      <c r="V325" s="81"/>
      <c r="W325" s="77"/>
      <c r="X325" s="77"/>
      <c r="Y325" s="77"/>
      <c r="Z325" s="77"/>
      <c r="AA325" s="77"/>
      <c r="AB325" s="77"/>
      <c r="AC325" s="92"/>
      <c r="AD325" s="92"/>
      <c r="AE325" s="92"/>
      <c r="AF325" s="92"/>
      <c r="AG325" s="92"/>
      <c r="AH325" s="92"/>
      <c r="AJ325" s="20">
        <f t="shared" si="86"/>
        <v>92.90460914924778</v>
      </c>
      <c r="AK325" s="89">
        <f t="shared" si="87"/>
        <v>16163.291436158572</v>
      </c>
      <c r="AL325" s="99">
        <f t="shared" si="84"/>
        <v>257</v>
      </c>
      <c r="AM325" s="20">
        <f aca="true" t="shared" si="102" ref="AM325:AM388">C325*I325*0.05</f>
        <v>73155.36633890247</v>
      </c>
      <c r="AN325" s="20">
        <f aca="true" t="shared" si="103" ref="AN325:AN388">I325*50</f>
        <v>-4577.850457171535</v>
      </c>
    </row>
    <row r="326" spans="1:40" ht="13.5" customHeight="1">
      <c r="A326" s="97">
        <v>326</v>
      </c>
      <c r="B326" s="99">
        <v>258</v>
      </c>
      <c r="C326" s="127">
        <f t="shared" si="101"/>
        <v>-16042.241465532352</v>
      </c>
      <c r="D326" s="127">
        <f t="shared" si="88"/>
        <v>-212.13203435596373</v>
      </c>
      <c r="E326" s="127">
        <f t="shared" si="89"/>
        <v>22.17383556106988</v>
      </c>
      <c r="F326" s="127">
        <f t="shared" si="90"/>
        <v>-16232.199664327245</v>
      </c>
      <c r="G326" s="99">
        <f t="shared" si="91"/>
        <v>-1902.9297825055237</v>
      </c>
      <c r="H326" s="99">
        <f t="shared" si="83"/>
        <v>258</v>
      </c>
      <c r="I326" s="63">
        <f t="shared" si="92"/>
        <v>-93.0861291349437</v>
      </c>
      <c r="J326" s="63">
        <f t="shared" si="93"/>
        <v>3.66025403784437</v>
      </c>
      <c r="K326" s="63">
        <f t="shared" si="94"/>
        <v>-5.720614028176855</v>
      </c>
      <c r="L326" s="63">
        <f t="shared" si="95"/>
        <v>-95.14648912527619</v>
      </c>
      <c r="M326" s="99">
        <f t="shared" si="96"/>
        <v>-1861.722582698874</v>
      </c>
      <c r="N326" s="81">
        <f t="shared" si="97"/>
        <v>1544436.808841224</v>
      </c>
      <c r="O326" s="82">
        <f t="shared" si="85"/>
        <v>1698224.7917455293</v>
      </c>
      <c r="P326" s="83">
        <f t="shared" si="98"/>
        <v>263484305.94258553</v>
      </c>
      <c r="Q326" s="64">
        <f t="shared" si="99"/>
        <v>9052.8543928663</v>
      </c>
      <c r="R326" s="65">
        <f t="shared" si="100"/>
        <v>95.14648912527619</v>
      </c>
      <c r="S326" s="81"/>
      <c r="T326" s="81"/>
      <c r="U326" s="81"/>
      <c r="V326" s="81"/>
      <c r="W326" s="77"/>
      <c r="X326" s="77"/>
      <c r="Y326" s="77"/>
      <c r="Z326" s="77"/>
      <c r="AA326" s="77"/>
      <c r="AB326" s="77"/>
      <c r="AC326" s="92"/>
      <c r="AD326" s="92"/>
      <c r="AE326" s="92"/>
      <c r="AF326" s="92"/>
      <c r="AG326" s="92"/>
      <c r="AH326" s="92"/>
      <c r="AJ326" s="20">
        <f aca="true" t="shared" si="104" ref="AJ326:AJ428">ABS(L326)</f>
        <v>95.14648912527619</v>
      </c>
      <c r="AK326" s="89">
        <f aca="true" t="shared" si="105" ref="AK326:AK428">ABS(F326)</f>
        <v>16232.199664327245</v>
      </c>
      <c r="AL326" s="99">
        <f t="shared" si="84"/>
        <v>258</v>
      </c>
      <c r="AM326" s="20">
        <f t="shared" si="102"/>
        <v>74665.50803372466</v>
      </c>
      <c r="AN326" s="20">
        <f t="shared" si="103"/>
        <v>-4654.306456747186</v>
      </c>
    </row>
    <row r="327" spans="1:40" ht="13.5" customHeight="1">
      <c r="A327" s="97">
        <v>327</v>
      </c>
      <c r="B327" s="99">
        <v>259</v>
      </c>
      <c r="C327" s="127">
        <f t="shared" si="101"/>
        <v>-16099.30883047107</v>
      </c>
      <c r="D327" s="127">
        <f t="shared" si="88"/>
        <v>-243.3478726035834</v>
      </c>
      <c r="E327" s="127">
        <f t="shared" si="89"/>
        <v>47.719324788483654</v>
      </c>
      <c r="F327" s="127">
        <f t="shared" si="90"/>
        <v>-16294.93737828617</v>
      </c>
      <c r="G327" s="99">
        <f t="shared" si="91"/>
        <v>-1946.0517945801018</v>
      </c>
      <c r="H327" s="99">
        <f t="shared" si="83"/>
        <v>259</v>
      </c>
      <c r="I327" s="63">
        <f t="shared" si="48"/>
        <v>-94.58689418977657</v>
      </c>
      <c r="J327" s="63">
        <f t="shared" si="93"/>
        <v>2.455756079379466</v>
      </c>
      <c r="K327" s="63">
        <f t="shared" si="94"/>
        <v>-5.171451618607984</v>
      </c>
      <c r="L327" s="63">
        <f t="shared" si="95"/>
        <v>-97.30258972900509</v>
      </c>
      <c r="M327" s="99">
        <f t="shared" si="96"/>
        <v>-1891.7378837955314</v>
      </c>
      <c r="N327" s="81">
        <f t="shared" si="97"/>
        <v>1585539.606379209</v>
      </c>
      <c r="O327" s="82">
        <f t="shared" si="85"/>
        <v>1693307.3772158166</v>
      </c>
      <c r="P327" s="83">
        <f t="shared" si="98"/>
        <v>265524984.16226774</v>
      </c>
      <c r="Q327" s="64">
        <f t="shared" si="99"/>
        <v>9467.793967971087</v>
      </c>
      <c r="R327" s="65">
        <f t="shared" si="100"/>
        <v>97.30258972900509</v>
      </c>
      <c r="S327" s="81"/>
      <c r="T327" s="81"/>
      <c r="U327" s="81"/>
      <c r="V327" s="81"/>
      <c r="W327" s="77"/>
      <c r="X327" s="77"/>
      <c r="Y327" s="77"/>
      <c r="Z327" s="77"/>
      <c r="AA327" s="77"/>
      <c r="AB327" s="77"/>
      <c r="AC327" s="92"/>
      <c r="AD327" s="92"/>
      <c r="AE327" s="92"/>
      <c r="AF327" s="92"/>
      <c r="AG327" s="92"/>
      <c r="AH327" s="92"/>
      <c r="AJ327" s="20">
        <f t="shared" si="104"/>
        <v>97.30258972900509</v>
      </c>
      <c r="AK327" s="89">
        <f t="shared" si="105"/>
        <v>16294.93737828617</v>
      </c>
      <c r="AL327" s="99">
        <f t="shared" si="84"/>
        <v>259</v>
      </c>
      <c r="AM327" s="20">
        <f t="shared" si="102"/>
        <v>76139.18104381514</v>
      </c>
      <c r="AN327" s="20">
        <f t="shared" si="103"/>
        <v>-4729.344709488829</v>
      </c>
    </row>
    <row r="328" spans="1:40" ht="13.5" customHeight="1">
      <c r="A328" s="97">
        <v>328</v>
      </c>
      <c r="B328" s="99">
        <v>260</v>
      </c>
      <c r="C328" s="127">
        <f t="shared" si="101"/>
        <v>-16151.47218998252</v>
      </c>
      <c r="D328" s="127">
        <f t="shared" si="88"/>
        <v>-272.71168660322564</v>
      </c>
      <c r="E328" s="127">
        <f t="shared" si="89"/>
        <v>72.55342879439226</v>
      </c>
      <c r="F328" s="127">
        <f t="shared" si="90"/>
        <v>-16351.630447791355</v>
      </c>
      <c r="G328" s="99">
        <f t="shared" si="91"/>
        <v>-1987.42947205503</v>
      </c>
      <c r="H328" s="99">
        <f t="shared" si="83"/>
        <v>260</v>
      </c>
      <c r="I328" s="63">
        <f t="shared" si="92"/>
        <v>-96.05884716035543</v>
      </c>
      <c r="J328" s="63">
        <f t="shared" si="93"/>
        <v>1.2325683343243727</v>
      </c>
      <c r="K328" s="63">
        <f t="shared" si="94"/>
        <v>-4.545194776720439</v>
      </c>
      <c r="L328" s="63">
        <f t="shared" si="95"/>
        <v>-99.3714736027515</v>
      </c>
      <c r="M328" s="99">
        <f t="shared" si="96"/>
        <v>-1921.1769432071085</v>
      </c>
      <c r="N328" s="81">
        <f t="shared" si="97"/>
        <v>1624885.613404646</v>
      </c>
      <c r="O328" s="82">
        <f t="shared" si="85"/>
        <v>1684344.7367811846</v>
      </c>
      <c r="P328" s="83">
        <f t="shared" si="98"/>
        <v>267375818.3011373</v>
      </c>
      <c r="Q328" s="64">
        <f t="shared" si="99"/>
        <v>9874.689765982337</v>
      </c>
      <c r="R328" s="65">
        <f t="shared" si="100"/>
        <v>99.3714736027515</v>
      </c>
      <c r="S328" s="81">
        <f>N328</f>
        <v>1624885.613404646</v>
      </c>
      <c r="T328" s="81">
        <f>N328</f>
        <v>1624885.613404646</v>
      </c>
      <c r="U328" s="81"/>
      <c r="V328" s="81"/>
      <c r="W328" s="82">
        <f>O328</f>
        <v>1684344.7367811846</v>
      </c>
      <c r="X328" s="82">
        <f>O328</f>
        <v>1684344.7367811846</v>
      </c>
      <c r="Y328" s="82"/>
      <c r="Z328" s="82"/>
      <c r="AA328" s="83">
        <f>P328</f>
        <v>267375818.3011373</v>
      </c>
      <c r="AB328" s="83">
        <f>P328</f>
        <v>267375818.3011373</v>
      </c>
      <c r="AC328" s="102"/>
      <c r="AD328" s="102"/>
      <c r="AE328" s="104">
        <f>Q328</f>
        <v>9874.689765982337</v>
      </c>
      <c r="AF328" s="104">
        <f>Q328</f>
        <v>9874.689765982337</v>
      </c>
      <c r="AG328" s="104"/>
      <c r="AH328" s="104"/>
      <c r="AI328" s="56" t="s">
        <v>71</v>
      </c>
      <c r="AJ328" s="20">
        <f t="shared" si="104"/>
        <v>99.3714736027515</v>
      </c>
      <c r="AK328" s="89">
        <f t="shared" si="105"/>
        <v>16351.630447791355</v>
      </c>
      <c r="AL328" s="99">
        <f t="shared" si="84"/>
        <v>260</v>
      </c>
      <c r="AM328" s="20">
        <f t="shared" si="102"/>
        <v>77574.58992561311</v>
      </c>
      <c r="AN328" s="20">
        <f t="shared" si="103"/>
        <v>-4802.942358017772</v>
      </c>
    </row>
    <row r="329" spans="1:40" ht="13.5" customHeight="1">
      <c r="A329" s="97">
        <v>329</v>
      </c>
      <c r="B329" s="99">
        <v>261</v>
      </c>
      <c r="C329" s="127">
        <f t="shared" si="101"/>
        <v>-16198.715654602076</v>
      </c>
      <c r="D329" s="127">
        <f t="shared" si="88"/>
        <v>-300.00000000000006</v>
      </c>
      <c r="E329" s="127">
        <f t="shared" si="89"/>
        <v>96.3059282880312</v>
      </c>
      <c r="F329" s="127">
        <f t="shared" si="90"/>
        <v>-16402.409726314047</v>
      </c>
      <c r="G329" s="99">
        <f t="shared" si="91"/>
        <v>-2027.0543845025309</v>
      </c>
      <c r="H329" s="99">
        <f t="shared" si="83"/>
        <v>261</v>
      </c>
      <c r="I329" s="63">
        <f t="shared" si="48"/>
        <v>-97.50153967554633</v>
      </c>
      <c r="J329" s="63">
        <f t="shared" si="93"/>
        <v>1.2128350925965489E-14</v>
      </c>
      <c r="K329" s="63">
        <f t="shared" si="94"/>
        <v>-3.851179549580237</v>
      </c>
      <c r="L329" s="63">
        <f t="shared" si="95"/>
        <v>-101.35271922512655</v>
      </c>
      <c r="M329" s="99">
        <f t="shared" si="96"/>
        <v>-1950.0307935109265</v>
      </c>
      <c r="N329" s="81">
        <f t="shared" si="97"/>
        <v>1662428.8276065923</v>
      </c>
      <c r="O329" s="82">
        <f t="shared" si="85"/>
        <v>1671174.90145027</v>
      </c>
      <c r="P329" s="83">
        <f t="shared" si="98"/>
        <v>269039044.8298816</v>
      </c>
      <c r="Q329" s="64">
        <f t="shared" si="99"/>
        <v>10272.373694327336</v>
      </c>
      <c r="R329" s="65">
        <f t="shared" si="100"/>
        <v>101.35271922512655</v>
      </c>
      <c r="S329" s="81"/>
      <c r="T329" s="81"/>
      <c r="U329" s="81"/>
      <c r="V329" s="81"/>
      <c r="W329" s="77"/>
      <c r="X329" s="77"/>
      <c r="Y329" s="77"/>
      <c r="Z329" s="77"/>
      <c r="AA329" s="77"/>
      <c r="AB329" s="77"/>
      <c r="AC329" s="92"/>
      <c r="AD329" s="92"/>
      <c r="AE329" s="92"/>
      <c r="AF329" s="92"/>
      <c r="AG329" s="92"/>
      <c r="AH329" s="92"/>
      <c r="AJ329" s="20">
        <f t="shared" si="104"/>
        <v>101.35271922512655</v>
      </c>
      <c r="AK329" s="89">
        <f t="shared" si="105"/>
        <v>16402.409726314047</v>
      </c>
      <c r="AL329" s="99">
        <f t="shared" si="84"/>
        <v>261</v>
      </c>
      <c r="AM329" s="20">
        <f t="shared" si="102"/>
        <v>78969.98585450389</v>
      </c>
      <c r="AN329" s="20">
        <f t="shared" si="103"/>
        <v>-4875.076983777316</v>
      </c>
    </row>
    <row r="330" spans="1:40" ht="13.5" customHeight="1">
      <c r="A330" s="97">
        <v>330</v>
      </c>
      <c r="B330" s="99">
        <v>262</v>
      </c>
      <c r="C330" s="127">
        <f t="shared" si="101"/>
        <v>-16241.024833512758</v>
      </c>
      <c r="D330" s="127">
        <f t="shared" si="88"/>
        <v>-325.0051322518206</v>
      </c>
      <c r="E330" s="127">
        <f t="shared" si="89"/>
        <v>118.62272821066742</v>
      </c>
      <c r="F330" s="127">
        <f t="shared" si="90"/>
        <v>-16447.40723755391</v>
      </c>
      <c r="G330" s="99">
        <f t="shared" si="91"/>
        <v>-2064.937054345372</v>
      </c>
      <c r="H330" s="99">
        <f t="shared" si="83"/>
        <v>262</v>
      </c>
      <c r="I330" s="63">
        <f t="shared" si="92"/>
        <v>-98.91453227723345</v>
      </c>
      <c r="J330" s="63">
        <f t="shared" si="93"/>
        <v>-1.2325683343243485</v>
      </c>
      <c r="K330" s="63">
        <f t="shared" si="94"/>
        <v>-3.099752105710787</v>
      </c>
      <c r="L330" s="63">
        <f t="shared" si="95"/>
        <v>-103.2468527172686</v>
      </c>
      <c r="M330" s="99">
        <f t="shared" si="96"/>
        <v>-1978.290645544669</v>
      </c>
      <c r="N330" s="81">
        <f t="shared" si="97"/>
        <v>1698143.0326366662</v>
      </c>
      <c r="O330" s="82">
        <f t="shared" si="85"/>
        <v>1653674.3479212075</v>
      </c>
      <c r="P330" s="83">
        <f t="shared" si="98"/>
        <v>270517204.83794075</v>
      </c>
      <c r="Q330" s="64">
        <f t="shared" si="99"/>
        <v>10659.912596021353</v>
      </c>
      <c r="R330" s="65">
        <f t="shared" si="100"/>
        <v>103.2468527172686</v>
      </c>
      <c r="S330" s="81"/>
      <c r="T330" s="81"/>
      <c r="U330" s="81"/>
      <c r="V330" s="81"/>
      <c r="W330" s="77"/>
      <c r="X330" s="77"/>
      <c r="Y330" s="77"/>
      <c r="Z330" s="77"/>
      <c r="AA330" s="77"/>
      <c r="AB330" s="77"/>
      <c r="AC330" s="92"/>
      <c r="AD330" s="92"/>
      <c r="AE330" s="92"/>
      <c r="AF330" s="92"/>
      <c r="AG330" s="92"/>
      <c r="AH330" s="92"/>
      <c r="AJ330" s="20">
        <f t="shared" si="104"/>
        <v>103.2468527172686</v>
      </c>
      <c r="AK330" s="89">
        <f t="shared" si="105"/>
        <v>16447.40723755391</v>
      </c>
      <c r="AL330" s="99">
        <f t="shared" si="84"/>
        <v>262</v>
      </c>
      <c r="AM330" s="20">
        <f t="shared" si="102"/>
        <v>80323.66875549238</v>
      </c>
      <c r="AN330" s="20">
        <f t="shared" si="103"/>
        <v>-4945.726613861672</v>
      </c>
    </row>
    <row r="331" spans="1:40" ht="13.5" customHeight="1">
      <c r="A331" s="97">
        <v>331</v>
      </c>
      <c r="B331" s="99">
        <v>263</v>
      </c>
      <c r="C331" s="127">
        <f t="shared" si="101"/>
        <v>-16278.386838928813</v>
      </c>
      <c r="D331" s="127">
        <f t="shared" si="88"/>
        <v>-347.5367792037415</v>
      </c>
      <c r="E331" s="127">
        <f t="shared" si="89"/>
        <v>139.1711364773549</v>
      </c>
      <c r="F331" s="127">
        <f t="shared" si="90"/>
        <v>-16486.7524816552</v>
      </c>
      <c r="G331" s="99">
        <f t="shared" si="91"/>
        <v>-2101.1053026222435</v>
      </c>
      <c r="H331" s="99">
        <f t="shared" si="83"/>
        <v>263</v>
      </c>
      <c r="I331" s="63">
        <f t="shared" si="48"/>
        <v>-100.29739455418228</v>
      </c>
      <c r="J331" s="63">
        <f t="shared" si="93"/>
        <v>-2.455756079379442</v>
      </c>
      <c r="K331" s="63">
        <f t="shared" si="94"/>
        <v>-2.302114497550461</v>
      </c>
      <c r="L331" s="63">
        <f t="shared" si="95"/>
        <v>-105.05526513111218</v>
      </c>
      <c r="M331" s="99">
        <f t="shared" si="96"/>
        <v>-2005.9478910836456</v>
      </c>
      <c r="N331" s="81">
        <f t="shared" si="97"/>
        <v>1732020.1531113086</v>
      </c>
      <c r="O331" s="82">
        <f t="shared" si="85"/>
        <v>1631760.2277739574</v>
      </c>
      <c r="P331" s="83">
        <f t="shared" si="98"/>
        <v>271813007.39136386</v>
      </c>
      <c r="Q331" s="64">
        <f t="shared" si="99"/>
        <v>11036.608731768274</v>
      </c>
      <c r="R331" s="65">
        <f t="shared" si="100"/>
        <v>105.05526513111218</v>
      </c>
      <c r="S331" s="81"/>
      <c r="T331" s="81"/>
      <c r="U331" s="81"/>
      <c r="V331" s="81"/>
      <c r="W331" s="77"/>
      <c r="X331" s="77"/>
      <c r="Y331" s="77"/>
      <c r="Z331" s="77"/>
      <c r="AA331" s="77"/>
      <c r="AB331" s="77"/>
      <c r="AC331" s="92"/>
      <c r="AD331" s="92"/>
      <c r="AE331" s="92"/>
      <c r="AF331" s="92"/>
      <c r="AG331" s="92"/>
      <c r="AH331" s="92"/>
      <c r="AJ331" s="20">
        <f t="shared" si="104"/>
        <v>105.05526513111218</v>
      </c>
      <c r="AK331" s="89">
        <f t="shared" si="105"/>
        <v>16486.7524816552</v>
      </c>
      <c r="AL331" s="99">
        <f t="shared" si="84"/>
        <v>263</v>
      </c>
      <c r="AM331" s="20">
        <f t="shared" si="102"/>
        <v>81633.98937448257</v>
      </c>
      <c r="AN331" s="20">
        <f t="shared" si="103"/>
        <v>-5014.869727709114</v>
      </c>
    </row>
    <row r="332" spans="1:40" ht="13.5" customHeight="1">
      <c r="A332" s="97">
        <v>332</v>
      </c>
      <c r="B332" s="99">
        <v>264</v>
      </c>
      <c r="C332" s="127">
        <f t="shared" si="101"/>
        <v>-16310.790290021456</v>
      </c>
      <c r="D332" s="127">
        <f t="shared" si="88"/>
        <v>-367.4234614174763</v>
      </c>
      <c r="E332" s="127">
        <f t="shared" si="89"/>
        <v>157.64482364962817</v>
      </c>
      <c r="F332" s="127">
        <f t="shared" si="90"/>
        <v>-16520.568927789303</v>
      </c>
      <c r="G332" s="99">
        <f t="shared" si="91"/>
        <v>-2135.602339512871</v>
      </c>
      <c r="H332" s="99">
        <f t="shared" si="83"/>
        <v>264</v>
      </c>
      <c r="I332" s="63">
        <f t="shared" si="92"/>
        <v>-101.64970527314722</v>
      </c>
      <c r="J332" s="63">
        <f t="shared" si="93"/>
        <v>-3.6602540378443464</v>
      </c>
      <c r="K332" s="63">
        <f t="shared" si="94"/>
        <v>-1.4701576646519767</v>
      </c>
      <c r="L332" s="63">
        <f t="shared" si="95"/>
        <v>-106.78011697564354</v>
      </c>
      <c r="M332" s="99">
        <f t="shared" si="96"/>
        <v>-2032.9941054629444</v>
      </c>
      <c r="N332" s="81">
        <f t="shared" si="97"/>
        <v>1764068.2826135238</v>
      </c>
      <c r="O332" s="82">
        <f t="shared" si="85"/>
        <v>1605392.0537638324</v>
      </c>
      <c r="P332" s="83">
        <f t="shared" si="98"/>
        <v>272929197.6978374</v>
      </c>
      <c r="Q332" s="64">
        <f t="shared" si="99"/>
        <v>11401.993381332117</v>
      </c>
      <c r="R332" s="65">
        <f t="shared" si="100"/>
        <v>106.78011697564354</v>
      </c>
      <c r="S332" s="81"/>
      <c r="T332" s="81"/>
      <c r="U332" s="81"/>
      <c r="V332" s="81"/>
      <c r="W332" s="77"/>
      <c r="X332" s="77"/>
      <c r="Y332" s="77"/>
      <c r="Z332" s="77"/>
      <c r="AA332" s="77"/>
      <c r="AB332" s="77"/>
      <c r="AC332" s="92"/>
      <c r="AD332" s="92"/>
      <c r="AE332" s="92"/>
      <c r="AF332" s="92"/>
      <c r="AG332" s="92"/>
      <c r="AH332" s="92"/>
      <c r="AJ332" s="20">
        <f t="shared" si="104"/>
        <v>106.78011697564354</v>
      </c>
      <c r="AK332" s="89">
        <f t="shared" si="105"/>
        <v>16520.568927789303</v>
      </c>
      <c r="AL332" s="99">
        <f t="shared" si="84"/>
        <v>264</v>
      </c>
      <c r="AM332" s="20">
        <f t="shared" si="102"/>
        <v>82899.35128763963</v>
      </c>
      <c r="AN332" s="20">
        <f t="shared" si="103"/>
        <v>-5082.485263657361</v>
      </c>
    </row>
    <row r="333" spans="1:40" ht="13.5" customHeight="1">
      <c r="A333" s="97">
        <v>333</v>
      </c>
      <c r="B333" s="99">
        <v>265</v>
      </c>
      <c r="C333" s="127">
        <f t="shared" si="101"/>
        <v>-16338.225316385586</v>
      </c>
      <c r="D333" s="127">
        <f t="shared" si="88"/>
        <v>-384.5138292334731</v>
      </c>
      <c r="E333" s="127">
        <f t="shared" si="89"/>
        <v>173.7683896018707</v>
      </c>
      <c r="F333" s="127">
        <f t="shared" si="90"/>
        <v>-16548.97075601719</v>
      </c>
      <c r="G333" s="99">
        <f t="shared" si="91"/>
        <v>-2168.4846385460974</v>
      </c>
      <c r="H333" s="99">
        <f t="shared" si="83"/>
        <v>265</v>
      </c>
      <c r="I333" s="63">
        <f t="shared" si="48"/>
        <v>-102.97105250718316</v>
      </c>
      <c r="J333" s="63">
        <f t="shared" si="93"/>
        <v>-4.836895252959489</v>
      </c>
      <c r="K333" s="63">
        <f t="shared" si="94"/>
        <v>-0.616284167162214</v>
      </c>
      <c r="L333" s="63">
        <f t="shared" si="95"/>
        <v>-108.42423192730487</v>
      </c>
      <c r="M333" s="99">
        <f t="shared" si="96"/>
        <v>-2059.4210501436633</v>
      </c>
      <c r="N333" s="81">
        <f t="shared" si="97"/>
        <v>1794309.4434085935</v>
      </c>
      <c r="O333" s="82">
        <f t="shared" si="85"/>
        <v>1574572.8323559193</v>
      </c>
      <c r="P333" s="83">
        <f t="shared" si="98"/>
        <v>273868433.0835121</v>
      </c>
      <c r="Q333" s="64">
        <f t="shared" si="99"/>
        <v>11755.814069025997</v>
      </c>
      <c r="R333" s="65">
        <f t="shared" si="100"/>
        <v>108.42423192730487</v>
      </c>
      <c r="S333" s="81"/>
      <c r="T333" s="81"/>
      <c r="U333" s="81"/>
      <c r="V333" s="81"/>
      <c r="W333" s="77"/>
      <c r="X333" s="77"/>
      <c r="Y333" s="77"/>
      <c r="Z333" s="77"/>
      <c r="AA333" s="77"/>
      <c r="AB333" s="77"/>
      <c r="AC333" s="92"/>
      <c r="AD333" s="92"/>
      <c r="AE333" s="92"/>
      <c r="AF333" s="92"/>
      <c r="AG333" s="92"/>
      <c r="AH333" s="92"/>
      <c r="AJ333" s="20">
        <f t="shared" si="104"/>
        <v>108.42423192730487</v>
      </c>
      <c r="AK333" s="89">
        <f t="shared" si="105"/>
        <v>16548.97075601719</v>
      </c>
      <c r="AL333" s="99">
        <f t="shared" si="84"/>
        <v>265</v>
      </c>
      <c r="AM333" s="20">
        <f t="shared" si="102"/>
        <v>84118.21284638648</v>
      </c>
      <c r="AN333" s="20">
        <f t="shared" si="103"/>
        <v>-5148.552625359158</v>
      </c>
    </row>
    <row r="334" spans="1:40" ht="13.5" customHeight="1">
      <c r="A334" s="97">
        <v>334</v>
      </c>
      <c r="B334" s="99">
        <v>266</v>
      </c>
      <c r="C334" s="127">
        <f t="shared" si="101"/>
        <v>-16360.6835610464</v>
      </c>
      <c r="D334" s="127">
        <f t="shared" si="88"/>
        <v>-398.67781463320506</v>
      </c>
      <c r="E334" s="127">
        <f t="shared" si="89"/>
        <v>187.3014691028661</v>
      </c>
      <c r="F334" s="127">
        <f t="shared" si="90"/>
        <v>-16572.05990657674</v>
      </c>
      <c r="G334" s="99">
        <f t="shared" si="91"/>
        <v>-2199.8196365588296</v>
      </c>
      <c r="H334" s="99">
        <f t="shared" si="83"/>
        <v>266</v>
      </c>
      <c r="I334" s="63">
        <f t="shared" si="92"/>
        <v>-104.26103376112243</v>
      </c>
      <c r="J334" s="63">
        <f t="shared" si="93"/>
        <v>-5.976724774602403</v>
      </c>
      <c r="K334" s="63">
        <f t="shared" si="94"/>
        <v>0.24677670778336103</v>
      </c>
      <c r="L334" s="63">
        <f t="shared" si="95"/>
        <v>-109.99098182794148</v>
      </c>
      <c r="M334" s="99">
        <f t="shared" si="96"/>
        <v>-2085.220675222449</v>
      </c>
      <c r="N334" s="81">
        <f t="shared" si="97"/>
        <v>1822777.1400358398</v>
      </c>
      <c r="O334" s="82">
        <f t="shared" si="85"/>
        <v>1539349.6391525504</v>
      </c>
      <c r="P334" s="83">
        <f t="shared" si="98"/>
        <v>274633169.5471682</v>
      </c>
      <c r="Q334" s="64">
        <f t="shared" si="99"/>
        <v>12098.016083474553</v>
      </c>
      <c r="R334" s="65">
        <f t="shared" si="100"/>
        <v>109.99098182794148</v>
      </c>
      <c r="S334" s="81"/>
      <c r="T334" s="81"/>
      <c r="U334" s="81"/>
      <c r="V334" s="81"/>
      <c r="W334" s="77"/>
      <c r="X334" s="77"/>
      <c r="Y334" s="187"/>
      <c r="Z334" s="77"/>
      <c r="AA334" s="77"/>
      <c r="AB334" s="77"/>
      <c r="AC334" s="92"/>
      <c r="AD334" s="92"/>
      <c r="AE334" s="92"/>
      <c r="AF334" s="92"/>
      <c r="AG334" s="92"/>
      <c r="AH334" s="92"/>
      <c r="AJ334" s="20">
        <f t="shared" si="104"/>
        <v>109.99098182794148</v>
      </c>
      <c r="AK334" s="89">
        <f t="shared" si="105"/>
        <v>16572.05990657674</v>
      </c>
      <c r="AL334" s="99">
        <f t="shared" si="84"/>
        <v>266</v>
      </c>
      <c r="AM334" s="20">
        <f t="shared" si="102"/>
        <v>85289.08905566498</v>
      </c>
      <c r="AN334" s="20">
        <f t="shared" si="103"/>
        <v>-5213.051688056122</v>
      </c>
    </row>
    <row r="335" spans="1:40" ht="13.5" customHeight="1">
      <c r="A335" s="97">
        <v>335</v>
      </c>
      <c r="B335" s="99">
        <v>267</v>
      </c>
      <c r="C335" s="127">
        <f t="shared" si="101"/>
        <v>-16378.158183005022</v>
      </c>
      <c r="D335" s="127">
        <f t="shared" si="88"/>
        <v>-409.80762113533154</v>
      </c>
      <c r="E335" s="127">
        <f t="shared" si="89"/>
        <v>198.04231510776006</v>
      </c>
      <c r="F335" s="127">
        <f t="shared" si="90"/>
        <v>-16589.923489032593</v>
      </c>
      <c r="G335" s="99">
        <f t="shared" si="91"/>
        <v>-2229.683303912637</v>
      </c>
      <c r="H335" s="99">
        <f aca="true" t="shared" si="106" ref="H335:H398">B335</f>
        <v>267</v>
      </c>
      <c r="I335" s="63">
        <f t="shared" si="48"/>
        <v>-105.51925609417876</v>
      </c>
      <c r="J335" s="63">
        <f t="shared" si="93"/>
        <v>-7.071067811865458</v>
      </c>
      <c r="K335" s="63">
        <f t="shared" si="94"/>
        <v>1.1061587104123691</v>
      </c>
      <c r="L335" s="63">
        <f t="shared" si="95"/>
        <v>-111.48416519563185</v>
      </c>
      <c r="M335" s="99">
        <f t="shared" si="96"/>
        <v>-2110.3851218835753</v>
      </c>
      <c r="N335" s="81">
        <f t="shared" si="97"/>
        <v>1849513.7708342026</v>
      </c>
      <c r="O335" s="82">
        <f t="shared" si="85"/>
        <v>1499813.6401524963</v>
      </c>
      <c r="P335" s="83">
        <f t="shared" si="98"/>
        <v>275225561.3719554</v>
      </c>
      <c r="Q335" s="64">
        <f t="shared" si="99"/>
        <v>12428.71908936693</v>
      </c>
      <c r="R335" s="65">
        <f t="shared" si="100"/>
        <v>111.48416519563185</v>
      </c>
      <c r="S335" s="81"/>
      <c r="T335" s="81"/>
      <c r="U335" s="81"/>
      <c r="V335" s="81"/>
      <c r="W335" s="77"/>
      <c r="X335" s="77"/>
      <c r="Y335" s="77"/>
      <c r="Z335" s="77"/>
      <c r="AA335" s="77"/>
      <c r="AB335" s="77"/>
      <c r="AC335" s="92"/>
      <c r="AD335" s="92"/>
      <c r="AE335" s="92"/>
      <c r="AF335" s="92"/>
      <c r="AG335" s="92"/>
      <c r="AH335" s="92"/>
      <c r="AJ335" s="20">
        <f t="shared" si="104"/>
        <v>111.48416519563185</v>
      </c>
      <c r="AK335" s="89">
        <f t="shared" si="105"/>
        <v>16589.923489032593</v>
      </c>
      <c r="AL335" s="99">
        <f t="shared" si="84"/>
        <v>267</v>
      </c>
      <c r="AM335" s="20">
        <f t="shared" si="102"/>
        <v>86410.55338317383</v>
      </c>
      <c r="AN335" s="20">
        <f t="shared" si="103"/>
        <v>-5275.962804708938</v>
      </c>
    </row>
    <row r="336" spans="1:40" ht="13.5" customHeight="1">
      <c r="A336" s="97">
        <v>336</v>
      </c>
      <c r="B336" s="99">
        <v>268</v>
      </c>
      <c r="C336" s="127">
        <f t="shared" si="101"/>
        <v>-16390.643859322317</v>
      </c>
      <c r="D336" s="127">
        <f t="shared" si="88"/>
        <v>-417.8185441920115</v>
      </c>
      <c r="E336" s="127">
        <f t="shared" si="89"/>
        <v>205.83080634182505</v>
      </c>
      <c r="F336" s="127">
        <f t="shared" si="90"/>
        <v>-16602.6315971725</v>
      </c>
      <c r="G336" s="99">
        <f t="shared" si="91"/>
        <v>-2258.1576311725667</v>
      </c>
      <c r="H336" s="99">
        <f t="shared" si="106"/>
        <v>268</v>
      </c>
      <c r="I336" s="63">
        <f t="shared" si="92"/>
        <v>-106.74533623964085</v>
      </c>
      <c r="J336" s="63">
        <f t="shared" si="93"/>
        <v>-8.11159575345278</v>
      </c>
      <c r="K336" s="63">
        <f t="shared" si="94"/>
        <v>1.9490504344652884</v>
      </c>
      <c r="L336" s="63">
        <f t="shared" si="95"/>
        <v>-112.90788155862833</v>
      </c>
      <c r="M336" s="99">
        <f t="shared" si="96"/>
        <v>-2134.906724792817</v>
      </c>
      <c r="N336" s="81">
        <f t="shared" si="97"/>
        <v>1874567.9619350932</v>
      </c>
      <c r="O336" s="82">
        <f t="shared" si="85"/>
        <v>1456099.5668835558</v>
      </c>
      <c r="P336" s="83">
        <f t="shared" si="98"/>
        <v>275647375.95143074</v>
      </c>
      <c r="Q336" s="64">
        <f t="shared" si="99"/>
        <v>12748.189718057243</v>
      </c>
      <c r="R336" s="65">
        <f t="shared" si="100"/>
        <v>112.90788155862833</v>
      </c>
      <c r="S336" s="81"/>
      <c r="T336" s="81"/>
      <c r="U336" s="81"/>
      <c r="V336" s="81"/>
      <c r="W336" s="77"/>
      <c r="X336" s="77"/>
      <c r="Y336" s="77"/>
      <c r="Z336" s="77"/>
      <c r="AA336" s="77"/>
      <c r="AB336" s="77"/>
      <c r="AC336" s="92"/>
      <c r="AD336" s="92"/>
      <c r="AE336" s="92"/>
      <c r="AF336" s="92"/>
      <c r="AG336" s="92"/>
      <c r="AH336" s="92"/>
      <c r="AJ336" s="20">
        <f t="shared" si="104"/>
        <v>112.90788155862833</v>
      </c>
      <c r="AK336" s="89">
        <f t="shared" si="105"/>
        <v>16602.6315971725</v>
      </c>
      <c r="AL336" s="99">
        <f t="shared" si="84"/>
        <v>268</v>
      </c>
      <c r="AM336" s="20">
        <f t="shared" si="102"/>
        <v>87481.23949737828</v>
      </c>
      <c r="AN336" s="20">
        <f t="shared" si="103"/>
        <v>-5337.266811982043</v>
      </c>
    </row>
    <row r="337" spans="1:40" ht="13.5" customHeight="1">
      <c r="A337" s="97">
        <v>337</v>
      </c>
      <c r="B337" s="99">
        <v>269</v>
      </c>
      <c r="C337" s="127">
        <f t="shared" si="101"/>
        <v>-16398.13678674033</v>
      </c>
      <c r="D337" s="127">
        <f t="shared" si="88"/>
        <v>-422.6496158416552</v>
      </c>
      <c r="E337" s="127">
        <f t="shared" si="89"/>
        <v>210.55083433985698</v>
      </c>
      <c r="F337" s="127">
        <f t="shared" si="90"/>
        <v>-16610.23556824213</v>
      </c>
      <c r="G337" s="99">
        <f t="shared" si="91"/>
        <v>-2285.3280793861104</v>
      </c>
      <c r="H337" s="99">
        <f t="shared" si="106"/>
        <v>269</v>
      </c>
      <c r="I337" s="63">
        <f t="shared" si="48"/>
        <v>-107.93890072161902</v>
      </c>
      <c r="J337" s="63">
        <f t="shared" si="93"/>
        <v>-9.090389553440856</v>
      </c>
      <c r="K337" s="63">
        <f t="shared" si="94"/>
        <v>2.762886305754368</v>
      </c>
      <c r="L337" s="63">
        <f t="shared" si="95"/>
        <v>-114.26640396930551</v>
      </c>
      <c r="M337" s="99">
        <f t="shared" si="96"/>
        <v>-2158.7780144323806</v>
      </c>
      <c r="N337" s="81">
        <f t="shared" si="97"/>
        <v>1897991.8874660821</v>
      </c>
      <c r="O337" s="82">
        <f t="shared" si="85"/>
        <v>1408384.6575079223</v>
      </c>
      <c r="P337" s="83">
        <f t="shared" si="98"/>
        <v>275899925.63249594</v>
      </c>
      <c r="Q337" s="64">
        <f t="shared" si="99"/>
        <v>13056.81107607652</v>
      </c>
      <c r="R337" s="65">
        <f t="shared" si="100"/>
        <v>114.26640396930551</v>
      </c>
      <c r="S337" s="81"/>
      <c r="T337" s="81"/>
      <c r="U337" s="81"/>
      <c r="V337" s="81"/>
      <c r="W337" s="77"/>
      <c r="X337" s="77"/>
      <c r="Y337" s="77"/>
      <c r="Z337" s="77"/>
      <c r="AA337" s="77"/>
      <c r="AB337" s="77"/>
      <c r="AC337" s="92"/>
      <c r="AD337" s="92"/>
      <c r="AE337" s="92"/>
      <c r="AF337" s="92"/>
      <c r="AG337" s="92"/>
      <c r="AH337" s="92"/>
      <c r="AJ337" s="20">
        <f t="shared" si="104"/>
        <v>114.26640396930551</v>
      </c>
      <c r="AK337" s="89">
        <f t="shared" si="105"/>
        <v>16610.23556824213</v>
      </c>
      <c r="AL337" s="99">
        <f t="shared" si="84"/>
        <v>269</v>
      </c>
      <c r="AM337" s="20">
        <f t="shared" si="102"/>
        <v>88499.84293217468</v>
      </c>
      <c r="AN337" s="20">
        <f t="shared" si="103"/>
        <v>-5396.9450360809515</v>
      </c>
    </row>
    <row r="338" spans="1:40" ht="13.5" customHeight="1">
      <c r="A338" s="97">
        <v>338</v>
      </c>
      <c r="B338" s="99">
        <v>270</v>
      </c>
      <c r="C338" s="127">
        <f t="shared" si="101"/>
        <v>-16400.634682840784</v>
      </c>
      <c r="D338" s="127">
        <f t="shared" si="88"/>
        <v>-424.26406871192853</v>
      </c>
      <c r="E338" s="127">
        <f t="shared" si="89"/>
        <v>212.13203435596427</v>
      </c>
      <c r="F338" s="127">
        <f t="shared" si="90"/>
        <v>-16612.766717196748</v>
      </c>
      <c r="G338" s="99">
        <f t="shared" si="91"/>
        <v>-2311.281041257541</v>
      </c>
      <c r="H338" s="99">
        <f t="shared" si="106"/>
        <v>270</v>
      </c>
      <c r="I338" s="63">
        <f t="shared" si="92"/>
        <v>-109.09958596880976</v>
      </c>
      <c r="J338" s="63">
        <f t="shared" si="93"/>
        <v>-10.000000000000002</v>
      </c>
      <c r="K338" s="63">
        <f t="shared" si="94"/>
        <v>3.535533905932726</v>
      </c>
      <c r="L338" s="63">
        <f t="shared" si="95"/>
        <v>-115.56405206287704</v>
      </c>
      <c r="M338" s="99">
        <f t="shared" si="96"/>
        <v>-2181.9917193761953</v>
      </c>
      <c r="N338" s="81">
        <f t="shared" si="97"/>
        <v>1919838.6378145558</v>
      </c>
      <c r="O338" s="82">
        <f t="shared" si="85"/>
        <v>1356887.0792288398</v>
      </c>
      <c r="P338" s="83">
        <f t="shared" si="98"/>
        <v>275984018</v>
      </c>
      <c r="Q338" s="64">
        <f t="shared" si="99"/>
        <v>13355.050129191355</v>
      </c>
      <c r="R338" s="65">
        <f t="shared" si="100"/>
        <v>115.56405206287704</v>
      </c>
      <c r="S338" s="81">
        <f>N338</f>
        <v>1919838.6378145558</v>
      </c>
      <c r="T338" s="81"/>
      <c r="U338" s="81">
        <f>N338</f>
        <v>1919838.6378145558</v>
      </c>
      <c r="V338" s="81">
        <f>N338</f>
        <v>1919838.6378145558</v>
      </c>
      <c r="W338" s="82">
        <f>O338</f>
        <v>1356887.0792288398</v>
      </c>
      <c r="X338" s="82"/>
      <c r="Y338" s="82">
        <f>O338</f>
        <v>1356887.0792288398</v>
      </c>
      <c r="Z338" s="82">
        <f>O338</f>
        <v>1356887.0792288398</v>
      </c>
      <c r="AA338" s="83">
        <f>P338</f>
        <v>275984018</v>
      </c>
      <c r="AB338" s="83"/>
      <c r="AC338" s="102">
        <f>P338</f>
        <v>275984018</v>
      </c>
      <c r="AD338" s="102">
        <f>P338</f>
        <v>275984018</v>
      </c>
      <c r="AE338" s="104">
        <f>Q338</f>
        <v>13355.050129191355</v>
      </c>
      <c r="AF338" s="104"/>
      <c r="AG338" s="104">
        <f>Q338</f>
        <v>13355.050129191355</v>
      </c>
      <c r="AH338" s="104">
        <f>Q338</f>
        <v>13355.050129191355</v>
      </c>
      <c r="AI338" s="56" t="s">
        <v>72</v>
      </c>
      <c r="AJ338" s="20">
        <f t="shared" si="104"/>
        <v>115.56405206287704</v>
      </c>
      <c r="AK338" s="89">
        <f t="shared" si="105"/>
        <v>16612.766717196748</v>
      </c>
      <c r="AL338" s="99">
        <f t="shared" si="84"/>
        <v>270</v>
      </c>
      <c r="AM338" s="20">
        <f t="shared" si="102"/>
        <v>89465.12267618156</v>
      </c>
      <c r="AN338" s="20">
        <f t="shared" si="103"/>
        <v>-5454.9792984404885</v>
      </c>
    </row>
    <row r="339" spans="1:40" ht="13.5" customHeight="1">
      <c r="A339" s="97">
        <v>339</v>
      </c>
      <c r="B339" s="99">
        <v>271</v>
      </c>
      <c r="C339" s="127">
        <f t="shared" si="101"/>
        <v>-16398.13678674033</v>
      </c>
      <c r="D339" s="127">
        <f t="shared" si="88"/>
        <v>-422.6496158416553</v>
      </c>
      <c r="E339" s="127">
        <f t="shared" si="89"/>
        <v>210.55083433985695</v>
      </c>
      <c r="F339" s="127">
        <f t="shared" si="90"/>
        <v>-16610.23556824213</v>
      </c>
      <c r="G339" s="99">
        <f t="shared" si="91"/>
        <v>-2336.1013598945897</v>
      </c>
      <c r="H339" s="99">
        <f t="shared" si="106"/>
        <v>271</v>
      </c>
      <c r="I339" s="63">
        <f t="shared" si="48"/>
        <v>-110.22703842524298</v>
      </c>
      <c r="J339" s="63">
        <f t="shared" si="93"/>
        <v>-10.83350440839402</v>
      </c>
      <c r="K339" s="63">
        <f t="shared" si="94"/>
        <v>4.255474838907511</v>
      </c>
      <c r="L339" s="63">
        <f t="shared" si="95"/>
        <v>-116.80506799472948</v>
      </c>
      <c r="M339" s="99">
        <f t="shared" si="96"/>
        <v>-2204.5407685048594</v>
      </c>
      <c r="N339" s="81">
        <f t="shared" si="97"/>
        <v>1940159.694956996</v>
      </c>
      <c r="O339" s="82">
        <f>F339*L69</f>
        <v>1301863.8500027156</v>
      </c>
      <c r="P339" s="83">
        <f t="shared" si="98"/>
        <v>275899925.63249594</v>
      </c>
      <c r="Q339" s="64">
        <f t="shared" si="99"/>
        <v>13643.423909253377</v>
      </c>
      <c r="R339" s="65">
        <f t="shared" si="100"/>
        <v>116.80506799472948</v>
      </c>
      <c r="S339" s="81"/>
      <c r="T339" s="81"/>
      <c r="U339" s="81"/>
      <c r="V339" s="81"/>
      <c r="W339" s="77"/>
      <c r="X339" s="77"/>
      <c r="Y339" s="77"/>
      <c r="Z339" s="77"/>
      <c r="AA339" s="77"/>
      <c r="AB339" s="77"/>
      <c r="AC339" s="92"/>
      <c r="AD339" s="92"/>
      <c r="AE339" s="92"/>
      <c r="AF339" s="92"/>
      <c r="AG339" s="92"/>
      <c r="AH339" s="92"/>
      <c r="AJ339" s="20">
        <f t="shared" si="104"/>
        <v>116.80506799472948</v>
      </c>
      <c r="AK339" s="89">
        <f t="shared" si="105"/>
        <v>16610.23556824213</v>
      </c>
      <c r="AL339" s="99">
        <f t="shared" si="84"/>
        <v>271</v>
      </c>
      <c r="AM339" s="20">
        <f t="shared" si="102"/>
        <v>90375.90268472086</v>
      </c>
      <c r="AN339" s="20">
        <f t="shared" si="103"/>
        <v>-5511.351921262149</v>
      </c>
    </row>
    <row r="340" spans="1:40" ht="13.5" customHeight="1">
      <c r="A340" s="97">
        <v>340</v>
      </c>
      <c r="B340" s="99">
        <v>272</v>
      </c>
      <c r="C340" s="127">
        <f t="shared" si="101"/>
        <v>-16390.643859322317</v>
      </c>
      <c r="D340" s="127">
        <f t="shared" si="88"/>
        <v>-417.8185441920116</v>
      </c>
      <c r="E340" s="127">
        <f t="shared" si="89"/>
        <v>205.830806341825</v>
      </c>
      <c r="F340" s="127">
        <f t="shared" si="90"/>
        <v>-16602.6315971725</v>
      </c>
      <c r="G340" s="99">
        <f t="shared" si="91"/>
        <v>-2359.8699504234896</v>
      </c>
      <c r="H340" s="99">
        <f t="shared" si="106"/>
        <v>272</v>
      </c>
      <c r="I340" s="63">
        <f t="shared" si="92"/>
        <v>-111.32091465797859</v>
      </c>
      <c r="J340" s="63">
        <f t="shared" si="93"/>
        <v>-11.584559306791384</v>
      </c>
      <c r="K340" s="63">
        <f t="shared" si="94"/>
        <v>4.911976443595506</v>
      </c>
      <c r="L340" s="63">
        <f t="shared" si="95"/>
        <v>-117.99349752117448</v>
      </c>
      <c r="M340" s="99">
        <f t="shared" si="96"/>
        <v>-2226.418293159572</v>
      </c>
      <c r="N340" s="81">
        <f t="shared" si="97"/>
        <v>1959002.5702059467</v>
      </c>
      <c r="O340" s="82">
        <f aca="true" t="shared" si="107" ref="O340:O403">F340*L70</f>
        <v>1243608.2799903841</v>
      </c>
      <c r="P340" s="83">
        <f t="shared" si="98"/>
        <v>275647375.95143074</v>
      </c>
      <c r="Q340" s="64">
        <f t="shared" si="99"/>
        <v>13922.465457279408</v>
      </c>
      <c r="R340" s="65">
        <f t="shared" si="100"/>
        <v>117.99349752117448</v>
      </c>
      <c r="S340" s="81"/>
      <c r="T340" s="81"/>
      <c r="U340" s="81"/>
      <c r="V340" s="81"/>
      <c r="W340" s="77"/>
      <c r="X340" s="77"/>
      <c r="Y340" s="77"/>
      <c r="Z340" s="77"/>
      <c r="AA340" s="77"/>
      <c r="AB340" s="77"/>
      <c r="AC340" s="92"/>
      <c r="AD340" s="92"/>
      <c r="AE340" s="92"/>
      <c r="AF340" s="92"/>
      <c r="AG340" s="92"/>
      <c r="AH340" s="92"/>
      <c r="AJ340" s="20">
        <f t="shared" si="104"/>
        <v>117.99349752117448</v>
      </c>
      <c r="AK340" s="89">
        <f t="shared" si="105"/>
        <v>16602.6315971725</v>
      </c>
      <c r="AL340" s="99">
        <f t="shared" si="84"/>
        <v>272</v>
      </c>
      <c r="AM340" s="20">
        <f t="shared" si="102"/>
        <v>91231.07331264703</v>
      </c>
      <c r="AN340" s="20">
        <f t="shared" si="103"/>
        <v>-5566.04573289893</v>
      </c>
    </row>
    <row r="341" spans="1:40" ht="13.5" customHeight="1">
      <c r="A341" s="97">
        <v>341</v>
      </c>
      <c r="B341" s="99">
        <v>273</v>
      </c>
      <c r="C341" s="127">
        <f t="shared" si="101"/>
        <v>-16378.158183005022</v>
      </c>
      <c r="D341" s="127">
        <f t="shared" si="88"/>
        <v>-409.8076211353318</v>
      </c>
      <c r="E341" s="127">
        <f t="shared" si="89"/>
        <v>198.04231510775998</v>
      </c>
      <c r="F341" s="127">
        <f t="shared" si="90"/>
        <v>-16589.923489032593</v>
      </c>
      <c r="G341" s="99">
        <f t="shared" si="91"/>
        <v>-2382.661567649115</v>
      </c>
      <c r="H341" s="99">
        <f t="shared" si="106"/>
        <v>273</v>
      </c>
      <c r="I341" s="63">
        <f t="shared" si="48"/>
        <v>-112.38088146171951</v>
      </c>
      <c r="J341" s="63">
        <f t="shared" si="93"/>
        <v>-12.247448713915876</v>
      </c>
      <c r="K341" s="63">
        <f t="shared" si="94"/>
        <v>5.495251793179619</v>
      </c>
      <c r="L341" s="63">
        <f t="shared" si="95"/>
        <v>-119.13307838245576</v>
      </c>
      <c r="M341" s="99">
        <f t="shared" si="96"/>
        <v>-2247.6176292343903</v>
      </c>
      <c r="N341" s="81">
        <f t="shared" si="97"/>
        <v>1976408.655377864</v>
      </c>
      <c r="O341" s="82">
        <f t="shared" si="107"/>
        <v>1182446.9556785494</v>
      </c>
      <c r="P341" s="83">
        <f t="shared" si="98"/>
        <v>275225561.3719554</v>
      </c>
      <c r="Q341" s="64">
        <f t="shared" si="99"/>
        <v>14192.690364880349</v>
      </c>
      <c r="R341" s="65">
        <f t="shared" si="100"/>
        <v>119.13307838245576</v>
      </c>
      <c r="S341" s="81"/>
      <c r="T341" s="81"/>
      <c r="U341" s="81"/>
      <c r="V341" s="81"/>
      <c r="W341" s="77"/>
      <c r="X341" s="77"/>
      <c r="Y341" s="77"/>
      <c r="Z341" s="77"/>
      <c r="AA341" s="77"/>
      <c r="AB341" s="77"/>
      <c r="AC341" s="92"/>
      <c r="AD341" s="92"/>
      <c r="AE341" s="92"/>
      <c r="AF341" s="92"/>
      <c r="AG341" s="92"/>
      <c r="AH341" s="92"/>
      <c r="AJ341" s="20">
        <f t="shared" si="104"/>
        <v>119.13307838245576</v>
      </c>
      <c r="AK341" s="89">
        <f t="shared" si="105"/>
        <v>16589.923489032593</v>
      </c>
      <c r="AL341" s="99">
        <f t="shared" si="84"/>
        <v>273</v>
      </c>
      <c r="AM341" s="20">
        <f t="shared" si="102"/>
        <v>92029.59266627894</v>
      </c>
      <c r="AN341" s="20">
        <f t="shared" si="103"/>
        <v>-5619.0440730859755</v>
      </c>
    </row>
    <row r="342" spans="1:40" ht="13.5" customHeight="1">
      <c r="A342" s="97">
        <v>342</v>
      </c>
      <c r="B342" s="99">
        <v>274</v>
      </c>
      <c r="C342" s="127">
        <f t="shared" si="101"/>
        <v>-16360.683561046402</v>
      </c>
      <c r="D342" s="127">
        <f t="shared" si="88"/>
        <v>-398.6778146332053</v>
      </c>
      <c r="E342" s="127">
        <f t="shared" si="89"/>
        <v>187.30146910286598</v>
      </c>
      <c r="F342" s="127">
        <f t="shared" si="90"/>
        <v>-16572.059906576742</v>
      </c>
      <c r="G342" s="99">
        <f t="shared" si="91"/>
        <v>-2404.542760115587</v>
      </c>
      <c r="H342" s="99">
        <f t="shared" si="106"/>
        <v>274</v>
      </c>
      <c r="I342" s="63">
        <f t="shared" si="92"/>
        <v>-113.40661596030908</v>
      </c>
      <c r="J342" s="63">
        <f t="shared" si="93"/>
        <v>-12.81712764111577</v>
      </c>
      <c r="K342" s="63">
        <f t="shared" si="94"/>
        <v>5.996605595645501</v>
      </c>
      <c r="L342" s="63">
        <f t="shared" si="95"/>
        <v>-120.22713800577935</v>
      </c>
      <c r="M342" s="99">
        <f t="shared" si="96"/>
        <v>-2268.132319206182</v>
      </c>
      <c r="N342" s="81">
        <f t="shared" si="97"/>
        <v>1992411.3334280448</v>
      </c>
      <c r="O342" s="82">
        <f t="shared" si="107"/>
        <v>1118736.2924592807</v>
      </c>
      <c r="P342" s="83">
        <f t="shared" si="98"/>
        <v>274633169.5471683</v>
      </c>
      <c r="Q342" s="64">
        <f t="shared" si="99"/>
        <v>14454.564713060714</v>
      </c>
      <c r="R342" s="65">
        <f t="shared" si="100"/>
        <v>120.22713800577935</v>
      </c>
      <c r="S342" s="81"/>
      <c r="T342" s="81"/>
      <c r="U342" s="81"/>
      <c r="V342" s="81"/>
      <c r="W342" s="77"/>
      <c r="X342" s="77"/>
      <c r="Y342" s="77"/>
      <c r="Z342" s="77"/>
      <c r="AA342" s="77"/>
      <c r="AB342" s="77"/>
      <c r="AC342" s="92"/>
      <c r="AD342" s="92"/>
      <c r="AE342" s="92"/>
      <c r="AF342" s="92"/>
      <c r="AG342" s="92"/>
      <c r="AH342" s="92"/>
      <c r="AJ342" s="20">
        <f t="shared" si="104"/>
        <v>120.22713800577935</v>
      </c>
      <c r="AK342" s="89">
        <f t="shared" si="105"/>
        <v>16572.059906576742</v>
      </c>
      <c r="AL342" s="99">
        <f t="shared" si="84"/>
        <v>274</v>
      </c>
      <c r="AM342" s="20">
        <f t="shared" si="102"/>
        <v>92770.48787278657</v>
      </c>
      <c r="AN342" s="20">
        <f t="shared" si="103"/>
        <v>-5670.330798015454</v>
      </c>
    </row>
    <row r="343" spans="1:40" ht="13.5" customHeight="1">
      <c r="A343" s="97">
        <v>343</v>
      </c>
      <c r="B343" s="99">
        <v>275</v>
      </c>
      <c r="C343" s="127">
        <f t="shared" si="101"/>
        <v>-16338.225316385586</v>
      </c>
      <c r="D343" s="127">
        <f t="shared" si="88"/>
        <v>-384.5138292334734</v>
      </c>
      <c r="E343" s="127">
        <f t="shared" si="89"/>
        <v>173.76838960187058</v>
      </c>
      <c r="F343" s="127">
        <f t="shared" si="90"/>
        <v>-16548.97075601719</v>
      </c>
      <c r="G343" s="99">
        <f t="shared" si="91"/>
        <v>-2425.5700474459645</v>
      </c>
      <c r="H343" s="99">
        <f t="shared" si="106"/>
        <v>275</v>
      </c>
      <c r="I343" s="63">
        <f t="shared" si="48"/>
        <v>-114.39780570508259</v>
      </c>
      <c r="J343" s="63">
        <f t="shared" si="93"/>
        <v>-13.289260487773502</v>
      </c>
      <c r="K343" s="63">
        <f t="shared" si="94"/>
        <v>6.408563820557873</v>
      </c>
      <c r="L343" s="63">
        <f t="shared" si="95"/>
        <v>-121.27850237229822</v>
      </c>
      <c r="M343" s="99">
        <f t="shared" si="96"/>
        <v>-2287.956114101652</v>
      </c>
      <c r="N343" s="81">
        <f t="shared" si="97"/>
        <v>2007034.3890927245</v>
      </c>
      <c r="O343" s="82">
        <f t="shared" si="107"/>
        <v>1052858.684916568</v>
      </c>
      <c r="P343" s="83">
        <f t="shared" si="98"/>
        <v>273868433.0835121</v>
      </c>
      <c r="Q343" s="64">
        <f t="shared" si="99"/>
        <v>14708.475137667545</v>
      </c>
      <c r="R343" s="65">
        <f t="shared" si="100"/>
        <v>121.27850237229822</v>
      </c>
      <c r="S343" s="81"/>
      <c r="T343" s="81"/>
      <c r="U343" s="81"/>
      <c r="V343" s="81"/>
      <c r="W343" s="77"/>
      <c r="X343" s="77"/>
      <c r="Y343" s="77"/>
      <c r="Z343" s="77"/>
      <c r="AA343" s="77"/>
      <c r="AB343" s="77"/>
      <c r="AC343" s="92"/>
      <c r="AD343" s="92"/>
      <c r="AE343" s="92"/>
      <c r="AF343" s="92"/>
      <c r="AG343" s="92"/>
      <c r="AH343" s="92"/>
      <c r="AJ343" s="20">
        <f t="shared" si="104"/>
        <v>121.27850237229822</v>
      </c>
      <c r="AK343" s="89">
        <f t="shared" si="105"/>
        <v>16548.97075601719</v>
      </c>
      <c r="AL343" s="99">
        <f t="shared" si="84"/>
        <v>275</v>
      </c>
      <c r="AM343" s="20">
        <f t="shared" si="102"/>
        <v>93452.85626548699</v>
      </c>
      <c r="AN343" s="20">
        <f t="shared" si="103"/>
        <v>-5719.89028525413</v>
      </c>
    </row>
    <row r="344" spans="1:40" ht="13.5" customHeight="1">
      <c r="A344" s="97">
        <v>344</v>
      </c>
      <c r="B344" s="99">
        <v>276</v>
      </c>
      <c r="C344" s="127">
        <f t="shared" si="101"/>
        <v>-16310.790290021456</v>
      </c>
      <c r="D344" s="127">
        <f t="shared" si="88"/>
        <v>-367.4234614174767</v>
      </c>
      <c r="E344" s="127">
        <f t="shared" si="89"/>
        <v>157.64482364962802</v>
      </c>
      <c r="F344" s="127">
        <f t="shared" si="90"/>
        <v>-16520.568927789303</v>
      </c>
      <c r="G344" s="99">
        <f t="shared" si="91"/>
        <v>-2445.7883537649354</v>
      </c>
      <c r="H344" s="99">
        <f t="shared" si="106"/>
        <v>276</v>
      </c>
      <c r="I344" s="63">
        <f t="shared" si="92"/>
        <v>-115.35414877004196</v>
      </c>
      <c r="J344" s="63">
        <f t="shared" si="93"/>
        <v>-13.660254037844384</v>
      </c>
      <c r="K344" s="63">
        <f t="shared" si="94"/>
        <v>6.7249851196395705</v>
      </c>
      <c r="L344" s="63">
        <f t="shared" si="95"/>
        <v>-122.28941768824677</v>
      </c>
      <c r="M344" s="99">
        <f t="shared" si="96"/>
        <v>-2307.082975400839</v>
      </c>
      <c r="N344" s="81">
        <f t="shared" si="97"/>
        <v>2020290.7540578973</v>
      </c>
      <c r="O344" s="82">
        <f t="shared" si="107"/>
        <v>985218.2883089073</v>
      </c>
      <c r="P344" s="83">
        <f t="shared" si="98"/>
        <v>272929197.6978374</v>
      </c>
      <c r="Q344" s="64">
        <f t="shared" si="99"/>
        <v>14954.701678530482</v>
      </c>
      <c r="R344" s="65">
        <f t="shared" si="100"/>
        <v>122.28941768824677</v>
      </c>
      <c r="S344" s="81"/>
      <c r="T344" s="81"/>
      <c r="U344" s="81"/>
      <c r="V344" s="81"/>
      <c r="W344" s="77"/>
      <c r="X344" s="77"/>
      <c r="Y344" s="187"/>
      <c r="Z344" s="77"/>
      <c r="AA344" s="77"/>
      <c r="AB344" s="77"/>
      <c r="AC344" s="92"/>
      <c r="AD344" s="92"/>
      <c r="AE344" s="92"/>
      <c r="AF344" s="92"/>
      <c r="AG344" s="92"/>
      <c r="AH344" s="92"/>
      <c r="AJ344" s="20">
        <f t="shared" si="104"/>
        <v>122.28941768824677</v>
      </c>
      <c r="AK344" s="89">
        <f t="shared" si="105"/>
        <v>16520.568927789303</v>
      </c>
      <c r="AL344" s="99">
        <f t="shared" si="84"/>
        <v>276</v>
      </c>
      <c r="AM344" s="20">
        <f t="shared" si="102"/>
        <v>94075.86648360455</v>
      </c>
      <c r="AN344" s="20">
        <f t="shared" si="103"/>
        <v>-5767.707438502098</v>
      </c>
    </row>
    <row r="345" spans="1:40" ht="13.5" customHeight="1">
      <c r="A345" s="97">
        <v>345</v>
      </c>
      <c r="B345" s="99">
        <v>277</v>
      </c>
      <c r="C345" s="127">
        <f t="shared" si="101"/>
        <v>-16278.386838928813</v>
      </c>
      <c r="D345" s="127">
        <f t="shared" si="88"/>
        <v>-347.5367792037419</v>
      </c>
      <c r="E345" s="127">
        <f t="shared" si="89"/>
        <v>139.17113647735476</v>
      </c>
      <c r="F345" s="127">
        <f t="shared" si="90"/>
        <v>-16486.7524816552</v>
      </c>
      <c r="G345" s="99">
        <f t="shared" si="91"/>
        <v>-2465.229725401933</v>
      </c>
      <c r="H345" s="99">
        <f t="shared" si="106"/>
        <v>277</v>
      </c>
      <c r="I345" s="63">
        <f t="shared" si="48"/>
        <v>-116.2753538438252</v>
      </c>
      <c r="J345" s="63">
        <f t="shared" si="93"/>
        <v>-13.927284806400381</v>
      </c>
      <c r="K345" s="63">
        <f t="shared" si="94"/>
        <v>6.941152380128936</v>
      </c>
      <c r="L345" s="63">
        <f t="shared" si="95"/>
        <v>-123.26148627009665</v>
      </c>
      <c r="M345" s="99">
        <f t="shared" si="96"/>
        <v>-2325.507076876504</v>
      </c>
      <c r="N345" s="81">
        <f t="shared" si="97"/>
        <v>2032181.6146560244</v>
      </c>
      <c r="O345" s="82">
        <f t="shared" si="107"/>
        <v>916236.4698424052</v>
      </c>
      <c r="P345" s="83">
        <f t="shared" si="98"/>
        <v>271813007.39136386</v>
      </c>
      <c r="Q345" s="64">
        <f t="shared" si="99"/>
        <v>15193.393997513225</v>
      </c>
      <c r="R345" s="65">
        <f t="shared" si="100"/>
        <v>123.26148627009665</v>
      </c>
      <c r="S345" s="81"/>
      <c r="T345" s="81"/>
      <c r="U345" s="81"/>
      <c r="V345" s="81"/>
      <c r="W345" s="77"/>
      <c r="X345" s="77"/>
      <c r="Y345" s="77"/>
      <c r="Z345" s="77"/>
      <c r="AA345" s="77"/>
      <c r="AB345" s="77"/>
      <c r="AC345" s="92"/>
      <c r="AD345" s="92"/>
      <c r="AE345" s="92"/>
      <c r="AF345" s="92"/>
      <c r="AG345" s="92"/>
      <c r="AH345" s="92"/>
      <c r="AJ345" s="20">
        <f t="shared" si="104"/>
        <v>123.26148627009665</v>
      </c>
      <c r="AK345" s="89">
        <f t="shared" si="105"/>
        <v>16486.7524816552</v>
      </c>
      <c r="AL345" s="99">
        <f t="shared" si="84"/>
        <v>277</v>
      </c>
      <c r="AM345" s="20">
        <f t="shared" si="102"/>
        <v>94638.75948515575</v>
      </c>
      <c r="AN345" s="20">
        <f t="shared" si="103"/>
        <v>-5813.76769219126</v>
      </c>
    </row>
    <row r="346" spans="1:40" ht="13.5" customHeight="1">
      <c r="A346" s="97">
        <v>346</v>
      </c>
      <c r="B346" s="99">
        <v>278</v>
      </c>
      <c r="C346" s="127">
        <f t="shared" si="101"/>
        <v>-16241.02483351276</v>
      </c>
      <c r="D346" s="127">
        <f t="shared" si="88"/>
        <v>-325.0051322518211</v>
      </c>
      <c r="E346" s="127">
        <f t="shared" si="89"/>
        <v>118.62272821066723</v>
      </c>
      <c r="F346" s="127">
        <f t="shared" si="90"/>
        <v>-16447.407237553914</v>
      </c>
      <c r="G346" s="99">
        <f t="shared" si="91"/>
        <v>-2483.9123560086346</v>
      </c>
      <c r="H346" s="99">
        <f t="shared" si="106"/>
        <v>278</v>
      </c>
      <c r="I346" s="63">
        <f t="shared" si="92"/>
        <v>-117.16114031844295</v>
      </c>
      <c r="J346" s="63">
        <f t="shared" si="93"/>
        <v>-14.088320528055172</v>
      </c>
      <c r="K346" s="63">
        <f t="shared" si="94"/>
        <v>7.053843046066396</v>
      </c>
      <c r="L346" s="63">
        <f t="shared" si="95"/>
        <v>-124.19561780043173</v>
      </c>
      <c r="M346" s="99">
        <f t="shared" si="96"/>
        <v>-2343.222806368859</v>
      </c>
      <c r="N346" s="81">
        <f t="shared" si="97"/>
        <v>2042695.9030833007</v>
      </c>
      <c r="O346" s="82">
        <f t="shared" si="107"/>
        <v>846346.9742868342</v>
      </c>
      <c r="P346" s="83">
        <f t="shared" si="98"/>
        <v>270517204.8379409</v>
      </c>
      <c r="Q346" s="64">
        <f t="shared" si="99"/>
        <v>15424.551480830916</v>
      </c>
      <c r="R346" s="65">
        <f t="shared" si="100"/>
        <v>124.19561780043173</v>
      </c>
      <c r="S346" s="81"/>
      <c r="T346" s="81"/>
      <c r="U346" s="81"/>
      <c r="V346" s="81"/>
      <c r="W346" s="77"/>
      <c r="X346" s="77"/>
      <c r="Y346" s="77"/>
      <c r="Z346" s="77"/>
      <c r="AA346" s="77"/>
      <c r="AB346" s="77"/>
      <c r="AC346" s="92"/>
      <c r="AD346" s="92"/>
      <c r="AE346" s="92"/>
      <c r="AF346" s="92"/>
      <c r="AG346" s="92"/>
      <c r="AH346" s="92"/>
      <c r="AJ346" s="20">
        <f t="shared" si="104"/>
        <v>124.19561780043173</v>
      </c>
      <c r="AK346" s="89">
        <f t="shared" si="105"/>
        <v>16447.407237553914</v>
      </c>
      <c r="AL346" s="99">
        <f t="shared" si="84"/>
        <v>278</v>
      </c>
      <c r="AM346" s="20">
        <f t="shared" si="102"/>
        <v>95140.84947172525</v>
      </c>
      <c r="AN346" s="20">
        <f t="shared" si="103"/>
        <v>-5858.057015922147</v>
      </c>
    </row>
    <row r="347" spans="1:40" ht="13.5" customHeight="1">
      <c r="A347" s="97">
        <v>347</v>
      </c>
      <c r="B347" s="99">
        <v>279</v>
      </c>
      <c r="C347" s="127">
        <f t="shared" si="101"/>
        <v>-16198.715654602078</v>
      </c>
      <c r="D347" s="127">
        <f t="shared" si="88"/>
        <v>-300.00000000000057</v>
      </c>
      <c r="E347" s="127">
        <f t="shared" si="89"/>
        <v>96.30592828803101</v>
      </c>
      <c r="F347" s="127">
        <f t="shared" si="90"/>
        <v>-16402.409726314047</v>
      </c>
      <c r="G347" s="99">
        <f t="shared" si="91"/>
        <v>-2501.8399367860793</v>
      </c>
      <c r="H347" s="99">
        <f t="shared" si="106"/>
        <v>279</v>
      </c>
      <c r="I347" s="63">
        <f t="shared" si="48"/>
        <v>-118.01123837475426</v>
      </c>
      <c r="J347" s="63">
        <f t="shared" si="93"/>
        <v>-14.142135623730951</v>
      </c>
      <c r="K347" s="63">
        <f t="shared" si="94"/>
        <v>7.061377159181262</v>
      </c>
      <c r="L347" s="63">
        <f t="shared" si="95"/>
        <v>-125.09199683930396</v>
      </c>
      <c r="M347" s="99">
        <f t="shared" si="96"/>
        <v>-2360.224767495085</v>
      </c>
      <c r="N347" s="81">
        <f t="shared" si="97"/>
        <v>2051810.1856410452</v>
      </c>
      <c r="O347" s="82">
        <f t="shared" si="107"/>
        <v>775990.8551795549</v>
      </c>
      <c r="P347" s="83">
        <f t="shared" si="98"/>
        <v>269039044.8298816</v>
      </c>
      <c r="Q347" s="64">
        <f t="shared" si="99"/>
        <v>15648.007673244432</v>
      </c>
      <c r="R347" s="65">
        <f t="shared" si="100"/>
        <v>125.09199683930396</v>
      </c>
      <c r="S347" s="81"/>
      <c r="T347" s="81"/>
      <c r="U347" s="81"/>
      <c r="V347" s="81"/>
      <c r="W347" s="77"/>
      <c r="X347" s="77"/>
      <c r="Y347" s="77"/>
      <c r="Z347" s="77"/>
      <c r="AA347" s="77"/>
      <c r="AB347" s="77"/>
      <c r="AC347" s="92"/>
      <c r="AD347" s="92"/>
      <c r="AE347" s="92"/>
      <c r="AF347" s="92"/>
      <c r="AG347" s="92"/>
      <c r="AH347" s="92"/>
      <c r="AJ347" s="20">
        <f t="shared" si="104"/>
        <v>125.09199683930396</v>
      </c>
      <c r="AK347" s="89">
        <f t="shared" si="105"/>
        <v>16402.409726314047</v>
      </c>
      <c r="AL347" s="99">
        <f t="shared" si="84"/>
        <v>279</v>
      </c>
      <c r="AM347" s="20">
        <f t="shared" si="102"/>
        <v>95581.52472400547</v>
      </c>
      <c r="AN347" s="20">
        <f t="shared" si="103"/>
        <v>-5900.561918737712</v>
      </c>
    </row>
    <row r="348" spans="1:40" ht="13.5" customHeight="1">
      <c r="A348" s="97">
        <v>348</v>
      </c>
      <c r="B348" s="99">
        <v>280</v>
      </c>
      <c r="C348" s="127">
        <f t="shared" si="101"/>
        <v>-16151.472189982522</v>
      </c>
      <c r="D348" s="127">
        <f t="shared" si="88"/>
        <v>-272.71168660322627</v>
      </c>
      <c r="E348" s="127">
        <f t="shared" si="89"/>
        <v>72.55342879439206</v>
      </c>
      <c r="F348" s="127">
        <f t="shared" si="90"/>
        <v>-16351.630447791355</v>
      </c>
      <c r="G348" s="99">
        <f t="shared" si="91"/>
        <v>-2519.001343790221</v>
      </c>
      <c r="H348" s="99">
        <f t="shared" si="106"/>
        <v>280</v>
      </c>
      <c r="I348" s="63">
        <f t="shared" si="92"/>
        <v>-118.8253890646561</v>
      </c>
      <c r="J348" s="63">
        <f t="shared" si="93"/>
        <v>-14.088320528055176</v>
      </c>
      <c r="K348" s="63">
        <f t="shared" si="94"/>
        <v>6.963642403200193</v>
      </c>
      <c r="L348" s="63">
        <f t="shared" si="95"/>
        <v>-125.95006718951106</v>
      </c>
      <c r="M348" s="99">
        <f t="shared" si="96"/>
        <v>-2376.5077812931218</v>
      </c>
      <c r="N348" s="81">
        <f t="shared" si="97"/>
        <v>2059488.9535573758</v>
      </c>
      <c r="O348" s="82">
        <f t="shared" si="107"/>
        <v>705611.2300686716</v>
      </c>
      <c r="P348" s="83">
        <f t="shared" si="98"/>
        <v>267375818.3011373</v>
      </c>
      <c r="Q348" s="64">
        <f t="shared" si="99"/>
        <v>15863.41942504235</v>
      </c>
      <c r="R348" s="65">
        <f t="shared" si="100"/>
        <v>125.95006718951106</v>
      </c>
      <c r="S348" s="81">
        <f>N348</f>
        <v>2059488.9535573758</v>
      </c>
      <c r="T348" s="81">
        <f>N348</f>
        <v>2059488.9535573758</v>
      </c>
      <c r="U348" s="81"/>
      <c r="V348" s="93"/>
      <c r="W348" s="82">
        <f>O348</f>
        <v>705611.2300686716</v>
      </c>
      <c r="X348" s="82">
        <f>O348</f>
        <v>705611.2300686716</v>
      </c>
      <c r="Y348" s="82"/>
      <c r="Z348" s="82"/>
      <c r="AA348" s="83">
        <f>P348</f>
        <v>267375818.3011373</v>
      </c>
      <c r="AB348" s="83">
        <f>P348</f>
        <v>267375818.3011373</v>
      </c>
      <c r="AC348" s="102"/>
      <c r="AD348" s="102"/>
      <c r="AE348" s="104">
        <f>Q348</f>
        <v>15863.41942504235</v>
      </c>
      <c r="AF348" s="104">
        <f>Q348</f>
        <v>15863.41942504235</v>
      </c>
      <c r="AG348" s="104"/>
      <c r="AH348" s="104"/>
      <c r="AI348" s="56" t="s">
        <v>73</v>
      </c>
      <c r="AJ348" s="20">
        <f t="shared" si="104"/>
        <v>125.95006718951106</v>
      </c>
      <c r="AK348" s="89">
        <f t="shared" si="105"/>
        <v>16351.630447791355</v>
      </c>
      <c r="AL348" s="99">
        <f t="shared" si="84"/>
        <v>280</v>
      </c>
      <c r="AM348" s="20">
        <f t="shared" si="102"/>
        <v>95960.2483470823</v>
      </c>
      <c r="AN348" s="20">
        <f t="shared" si="103"/>
        <v>-5941.269453232805</v>
      </c>
    </row>
    <row r="349" spans="1:40" ht="13.5" customHeight="1">
      <c r="A349" s="97">
        <v>349</v>
      </c>
      <c r="B349" s="99">
        <v>281</v>
      </c>
      <c r="C349" s="127">
        <f t="shared" si="101"/>
        <v>-16099.308830471073</v>
      </c>
      <c r="D349" s="127">
        <f t="shared" si="88"/>
        <v>-243.34787260358402</v>
      </c>
      <c r="E349" s="127">
        <f t="shared" si="89"/>
        <v>47.71932478848345</v>
      </c>
      <c r="F349" s="127">
        <f t="shared" si="90"/>
        <v>-16294.937378286173</v>
      </c>
      <c r="G349" s="99">
        <f t="shared" si="91"/>
        <v>-2535.3706683627543</v>
      </c>
      <c r="H349" s="99">
        <f t="shared" si="106"/>
        <v>281</v>
      </c>
      <c r="I349" s="63">
        <f t="shared" si="48"/>
        <v>-119.60334438996142</v>
      </c>
      <c r="J349" s="63">
        <f t="shared" si="93"/>
        <v>-13.927284806400387</v>
      </c>
      <c r="K349" s="63">
        <f t="shared" si="94"/>
        <v>6.762095778224089</v>
      </c>
      <c r="L349" s="63">
        <f t="shared" si="95"/>
        <v>-126.76853341813772</v>
      </c>
      <c r="M349" s="99">
        <f t="shared" si="96"/>
        <v>-2392.0668877992284</v>
      </c>
      <c r="N349" s="81">
        <f t="shared" si="97"/>
        <v>2065685.3135857321</v>
      </c>
      <c r="O349" s="82">
        <f t="shared" si="107"/>
        <v>635647.9256535969</v>
      </c>
      <c r="P349" s="83">
        <f t="shared" si="98"/>
        <v>265524984.16226786</v>
      </c>
      <c r="Q349" s="64">
        <f t="shared" si="99"/>
        <v>16070.2610649855</v>
      </c>
      <c r="R349" s="65">
        <f t="shared" si="100"/>
        <v>126.76853341813772</v>
      </c>
      <c r="S349" s="81"/>
      <c r="T349" s="81"/>
      <c r="U349" s="81"/>
      <c r="V349" s="81"/>
      <c r="W349" s="77"/>
      <c r="X349" s="77"/>
      <c r="Y349" s="77"/>
      <c r="Z349" s="77"/>
      <c r="AA349" s="77"/>
      <c r="AB349" s="77"/>
      <c r="AC349" s="92"/>
      <c r="AD349" s="92"/>
      <c r="AE349" s="92"/>
      <c r="AF349" s="92"/>
      <c r="AG349" s="92"/>
      <c r="AH349" s="92"/>
      <c r="AJ349" s="20">
        <f t="shared" si="104"/>
        <v>126.76853341813772</v>
      </c>
      <c r="AK349" s="89">
        <f t="shared" si="105"/>
        <v>16294.937378286173</v>
      </c>
      <c r="AL349" s="99">
        <f t="shared" si="84"/>
        <v>281</v>
      </c>
      <c r="AM349" s="20">
        <f t="shared" si="102"/>
        <v>96276.55892455894</v>
      </c>
      <c r="AN349" s="20">
        <f t="shared" si="103"/>
        <v>-5980.167219498071</v>
      </c>
    </row>
    <row r="350" spans="1:40" ht="13.5" customHeight="1">
      <c r="A350" s="97">
        <v>350</v>
      </c>
      <c r="B350" s="99">
        <v>282</v>
      </c>
      <c r="C350" s="127">
        <f t="shared" si="101"/>
        <v>-16042.241465532352</v>
      </c>
      <c r="D350" s="127">
        <f t="shared" si="88"/>
        <v>-212.1320343559644</v>
      </c>
      <c r="E350" s="127">
        <f t="shared" si="89"/>
        <v>22.173835561069673</v>
      </c>
      <c r="F350" s="127">
        <f t="shared" si="90"/>
        <v>-16232.199664327245</v>
      </c>
      <c r="G350" s="99">
        <f t="shared" si="91"/>
        <v>-2550.9075907114775</v>
      </c>
      <c r="H350" s="99">
        <f t="shared" si="106"/>
        <v>282</v>
      </c>
      <c r="I350" s="63">
        <f t="shared" si="92"/>
        <v>-120.34486737794201</v>
      </c>
      <c r="J350" s="63">
        <f t="shared" si="93"/>
        <v>-13.660254037844393</v>
      </c>
      <c r="K350" s="63">
        <f t="shared" si="94"/>
        <v>6.459741880212523</v>
      </c>
      <c r="L350" s="63">
        <f t="shared" si="95"/>
        <v>-127.54537953557387</v>
      </c>
      <c r="M350" s="99">
        <f t="shared" si="96"/>
        <v>-2406.89734755884</v>
      </c>
      <c r="N350" s="81">
        <f t="shared" si="97"/>
        <v>2070342.0668838334</v>
      </c>
      <c r="O350" s="82">
        <f t="shared" si="107"/>
        <v>566532.0858979352</v>
      </c>
      <c r="P350" s="83">
        <f t="shared" si="98"/>
        <v>263484305.94258553</v>
      </c>
      <c r="Q350" s="64">
        <f t="shared" si="99"/>
        <v>16267.823840873587</v>
      </c>
      <c r="R350" s="65">
        <f t="shared" si="100"/>
        <v>127.54537953557387</v>
      </c>
      <c r="S350" s="81"/>
      <c r="T350" s="81"/>
      <c r="U350" s="81"/>
      <c r="V350" s="81"/>
      <c r="W350" s="77"/>
      <c r="X350" s="77"/>
      <c r="Y350" s="77"/>
      <c r="Z350" s="77"/>
      <c r="AA350" s="77"/>
      <c r="AB350" s="77"/>
      <c r="AC350" s="92"/>
      <c r="AD350" s="92"/>
      <c r="AE350" s="92"/>
      <c r="AF350" s="92"/>
      <c r="AG350" s="92"/>
      <c r="AH350" s="92"/>
      <c r="AJ350" s="20">
        <f t="shared" si="104"/>
        <v>127.54537953557387</v>
      </c>
      <c r="AK350" s="89">
        <f t="shared" si="105"/>
        <v>16232.199664327245</v>
      </c>
      <c r="AL350" s="99">
        <f t="shared" si="84"/>
        <v>282</v>
      </c>
      <c r="AM350" s="20">
        <f t="shared" si="102"/>
        <v>96530.07108072065</v>
      </c>
      <c r="AN350" s="20">
        <f t="shared" si="103"/>
        <v>-6017.2433688971005</v>
      </c>
    </row>
    <row r="351" spans="1:40" ht="13.5" customHeight="1">
      <c r="A351" s="97">
        <v>351</v>
      </c>
      <c r="B351" s="99">
        <v>283</v>
      </c>
      <c r="C351" s="127">
        <f t="shared" si="101"/>
        <v>-15980.287478438551</v>
      </c>
      <c r="D351" s="127">
        <f t="shared" si="88"/>
        <v>-179.3017432380728</v>
      </c>
      <c r="E351" s="127">
        <f t="shared" si="89"/>
        <v>-3.702214481949069</v>
      </c>
      <c r="F351" s="127">
        <f t="shared" si="90"/>
        <v>-16163.291436158574</v>
      </c>
      <c r="G351" s="99">
        <f t="shared" si="91"/>
        <v>-2565.5580906381506</v>
      </c>
      <c r="H351" s="99">
        <f t="shared" si="106"/>
        <v>283</v>
      </c>
      <c r="I351" s="63">
        <f t="shared" si="48"/>
        <v>-121.04973215351232</v>
      </c>
      <c r="J351" s="63">
        <f t="shared" si="93"/>
        <v>-13.28926048777351</v>
      </c>
      <c r="K351" s="63">
        <f t="shared" si="94"/>
        <v>6.061088109378326</v>
      </c>
      <c r="L351" s="63">
        <f t="shared" si="95"/>
        <v>-128.27790453190752</v>
      </c>
      <c r="M351" s="99">
        <f t="shared" si="96"/>
        <v>-2420.9946430702466</v>
      </c>
      <c r="N351" s="81">
        <f t="shared" si="97"/>
        <v>2073393.155768948</v>
      </c>
      <c r="O351" s="82">
        <f t="shared" si="107"/>
        <v>498680.82277117245</v>
      </c>
      <c r="P351" s="83">
        <f t="shared" si="98"/>
        <v>261251990.0501971</v>
      </c>
      <c r="Q351" s="64">
        <f t="shared" si="99"/>
        <v>16455.22079109718</v>
      </c>
      <c r="R351" s="65">
        <f t="shared" si="100"/>
        <v>128.27790453190752</v>
      </c>
      <c r="S351" s="81"/>
      <c r="T351" s="81"/>
      <c r="U351" s="81"/>
      <c r="V351" s="81"/>
      <c r="W351" s="77"/>
      <c r="X351" s="77"/>
      <c r="Y351" s="77"/>
      <c r="Z351" s="77"/>
      <c r="AA351" s="77"/>
      <c r="AB351" s="77"/>
      <c r="AC351" s="92"/>
      <c r="AD351" s="92"/>
      <c r="AE351" s="92"/>
      <c r="AF351" s="92"/>
      <c r="AG351" s="92"/>
      <c r="AH351" s="92"/>
      <c r="AJ351" s="20">
        <f t="shared" si="104"/>
        <v>128.27790453190752</v>
      </c>
      <c r="AK351" s="89">
        <f t="shared" si="105"/>
        <v>16163.291436158574</v>
      </c>
      <c r="AL351" s="99">
        <f t="shared" si="84"/>
        <v>283</v>
      </c>
      <c r="AM351" s="20">
        <f t="shared" si="102"/>
        <v>96720.47595005568</v>
      </c>
      <c r="AN351" s="20">
        <f t="shared" si="103"/>
        <v>-6052.486607675616</v>
      </c>
    </row>
    <row r="352" spans="1:40" ht="13.5" customHeight="1">
      <c r="A352" s="97">
        <v>352</v>
      </c>
      <c r="B352" s="99">
        <v>284</v>
      </c>
      <c r="C352" s="127">
        <f t="shared" si="101"/>
        <v>-15913.465740974298</v>
      </c>
      <c r="D352" s="127">
        <f t="shared" si="88"/>
        <v>-145.1068575887854</v>
      </c>
      <c r="E352" s="127">
        <f t="shared" si="89"/>
        <v>-29.523073034286814</v>
      </c>
      <c r="F352" s="127">
        <f t="shared" si="90"/>
        <v>-16088.09567159737</v>
      </c>
      <c r="G352" s="99">
        <f t="shared" si="91"/>
        <v>-2579.2554834783405</v>
      </c>
      <c r="H352" s="99">
        <f t="shared" si="106"/>
        <v>284</v>
      </c>
      <c r="I352" s="63">
        <f t="shared" si="92"/>
        <v>-121.71772400803358</v>
      </c>
      <c r="J352" s="63">
        <f t="shared" si="93"/>
        <v>-12.81712764111578</v>
      </c>
      <c r="K352" s="63">
        <f t="shared" si="94"/>
        <v>5.572077475232371</v>
      </c>
      <c r="L352" s="63">
        <f t="shared" si="95"/>
        <v>-128.962774173917</v>
      </c>
      <c r="M352" s="99">
        <f t="shared" si="96"/>
        <v>-2434.3544801606718</v>
      </c>
      <c r="N352" s="81">
        <f t="shared" si="97"/>
        <v>2074765.4489845834</v>
      </c>
      <c r="O352" s="82">
        <f t="shared" si="107"/>
        <v>432491.9947491223</v>
      </c>
      <c r="P352" s="83">
        <f t="shared" si="98"/>
        <v>258826822.33847</v>
      </c>
      <c r="Q352" s="64">
        <f t="shared" si="99"/>
        <v>16631.397122632716</v>
      </c>
      <c r="R352" s="65">
        <f t="shared" si="100"/>
        <v>128.962774173917</v>
      </c>
      <c r="S352" s="81"/>
      <c r="T352" s="81"/>
      <c r="U352" s="81"/>
      <c r="V352" s="81"/>
      <c r="W352" s="77"/>
      <c r="X352" s="77"/>
      <c r="Y352" s="77"/>
      <c r="Z352" s="77"/>
      <c r="AA352" s="77"/>
      <c r="AB352" s="77"/>
      <c r="AC352" s="92"/>
      <c r="AD352" s="92"/>
      <c r="AE352" s="92"/>
      <c r="AF352" s="92"/>
      <c r="AG352" s="92"/>
      <c r="AH352" s="92"/>
      <c r="AJ352" s="20">
        <f t="shared" si="104"/>
        <v>128.962774173917</v>
      </c>
      <c r="AK352" s="89">
        <f t="shared" si="105"/>
        <v>16088.09567159737</v>
      </c>
      <c r="AL352" s="99">
        <f t="shared" si="84"/>
        <v>284</v>
      </c>
      <c r="AM352" s="20">
        <f t="shared" si="102"/>
        <v>96847.54155356037</v>
      </c>
      <c r="AN352" s="20">
        <f t="shared" si="103"/>
        <v>-6085.886200401679</v>
      </c>
    </row>
    <row r="353" spans="1:40" ht="13.5" customHeight="1">
      <c r="A353" s="97">
        <v>353</v>
      </c>
      <c r="B353" s="99">
        <v>285</v>
      </c>
      <c r="C353" s="127">
        <f t="shared" si="101"/>
        <v>-15841.796607688138</v>
      </c>
      <c r="D353" s="127">
        <f t="shared" si="88"/>
        <v>-109.80762113533115</v>
      </c>
      <c r="E353" s="127">
        <f t="shared" si="89"/>
        <v>-54.90381056766655</v>
      </c>
      <c r="F353" s="127">
        <f t="shared" si="90"/>
        <v>-16006.508039391136</v>
      </c>
      <c r="G353" s="99">
        <f t="shared" si="91"/>
        <v>-2591.9217635726372</v>
      </c>
      <c r="H353" s="99">
        <f t="shared" si="106"/>
        <v>285</v>
      </c>
      <c r="I353" s="63">
        <f t="shared" si="48"/>
        <v>-122.34863946471597</v>
      </c>
      <c r="J353" s="63">
        <f t="shared" si="93"/>
        <v>-12.247448713915889</v>
      </c>
      <c r="K353" s="63">
        <f t="shared" si="94"/>
        <v>5.0000000000000115</v>
      </c>
      <c r="L353" s="63">
        <f t="shared" si="95"/>
        <v>-129.59608817863187</v>
      </c>
      <c r="M353" s="99">
        <f t="shared" si="96"/>
        <v>-2446.972789294319</v>
      </c>
      <c r="N353" s="81">
        <f t="shared" si="97"/>
        <v>2074380.8273049137</v>
      </c>
      <c r="O353" s="82">
        <f t="shared" si="107"/>
        <v>368339.2020973949</v>
      </c>
      <c r="P353" s="83">
        <f t="shared" si="98"/>
        <v>256208299.61509305</v>
      </c>
      <c r="Q353" s="64">
        <f t="shared" si="99"/>
        <v>16795.14607120373</v>
      </c>
      <c r="R353" s="65">
        <f t="shared" si="100"/>
        <v>129.59608817863187</v>
      </c>
      <c r="S353" s="81"/>
      <c r="T353" s="81"/>
      <c r="U353" s="81"/>
      <c r="V353" s="81"/>
      <c r="W353" s="77"/>
      <c r="X353" s="77"/>
      <c r="Y353" s="77"/>
      <c r="Z353" s="77"/>
      <c r="AA353" s="77"/>
      <c r="AB353" s="77"/>
      <c r="AC353" s="92"/>
      <c r="AD353" s="92"/>
      <c r="AE353" s="92"/>
      <c r="AF353" s="92"/>
      <c r="AG353" s="92"/>
      <c r="AH353" s="92"/>
      <c r="AJ353" s="20">
        <f t="shared" si="104"/>
        <v>129.59608817863187</v>
      </c>
      <c r="AK353" s="89">
        <f t="shared" si="105"/>
        <v>16006.508039391136</v>
      </c>
      <c r="AL353" s="99">
        <f t="shared" si="84"/>
        <v>285</v>
      </c>
      <c r="AM353" s="20">
        <f t="shared" si="102"/>
        <v>96911.11308136984</v>
      </c>
      <c r="AN353" s="20">
        <f t="shared" si="103"/>
        <v>-6117.431973235799</v>
      </c>
    </row>
    <row r="354" spans="1:40" ht="13.5" customHeight="1">
      <c r="A354" s="97">
        <v>354</v>
      </c>
      <c r="B354" s="99">
        <v>286</v>
      </c>
      <c r="C354" s="127">
        <f t="shared" si="101"/>
        <v>-15765.301909692347</v>
      </c>
      <c r="D354" s="127">
        <f t="shared" si="88"/>
        <v>-73.67268238138404</v>
      </c>
      <c r="E354" s="127">
        <f t="shared" si="89"/>
        <v>-79.4660587444749</v>
      </c>
      <c r="F354" s="127">
        <f t="shared" si="90"/>
        <v>-15918.440650818206</v>
      </c>
      <c r="G354" s="99">
        <f t="shared" si="91"/>
        <v>-2603.4692321242</v>
      </c>
      <c r="H354" s="99">
        <f t="shared" si="106"/>
        <v>286</v>
      </c>
      <c r="I354" s="63">
        <f t="shared" si="92"/>
        <v>-122.94228634059948</v>
      </c>
      <c r="J354" s="63">
        <f t="shared" si="93"/>
        <v>-11.584559306791396</v>
      </c>
      <c r="K354" s="63">
        <f t="shared" si="94"/>
        <v>4.353384041180869</v>
      </c>
      <c r="L354" s="63">
        <f t="shared" si="95"/>
        <v>-130.17346160621</v>
      </c>
      <c r="M354" s="99">
        <f t="shared" si="96"/>
        <v>-2458.8457268119896</v>
      </c>
      <c r="N354" s="81">
        <f t="shared" si="97"/>
        <v>2072158.5228900162</v>
      </c>
      <c r="O354" s="82">
        <f t="shared" si="107"/>
        <v>306567.0898390779</v>
      </c>
      <c r="P354" s="83">
        <f t="shared" si="98"/>
        <v>253396752.75362155</v>
      </c>
      <c r="Q354" s="64">
        <f t="shared" si="99"/>
        <v>16945.130106543427</v>
      </c>
      <c r="R354" s="65">
        <f t="shared" si="100"/>
        <v>130.17346160621</v>
      </c>
      <c r="S354" s="81"/>
      <c r="T354" s="81"/>
      <c r="U354" s="81"/>
      <c r="V354" s="81"/>
      <c r="W354" s="77"/>
      <c r="X354" s="77"/>
      <c r="Y354" s="187"/>
      <c r="Z354" s="77"/>
      <c r="AA354" s="77"/>
      <c r="AB354" s="77"/>
      <c r="AC354" s="92"/>
      <c r="AD354" s="92"/>
      <c r="AE354" s="92"/>
      <c r="AF354" s="92"/>
      <c r="AG354" s="92"/>
      <c r="AH354" s="92"/>
      <c r="AJ354" s="20">
        <f t="shared" si="104"/>
        <v>130.17346160621</v>
      </c>
      <c r="AK354" s="89">
        <f t="shared" si="105"/>
        <v>15918.440650818206</v>
      </c>
      <c r="AL354" s="99">
        <f t="shared" si="84"/>
        <v>286</v>
      </c>
      <c r="AM354" s="20">
        <f t="shared" si="102"/>
        <v>96911.11308136983</v>
      </c>
      <c r="AN354" s="20">
        <f t="shared" si="103"/>
        <v>-6147.114317029974</v>
      </c>
    </row>
    <row r="355" spans="1:40" ht="13.5" customHeight="1">
      <c r="A355" s="97">
        <v>355</v>
      </c>
      <c r="B355" s="99">
        <v>287</v>
      </c>
      <c r="C355" s="127">
        <f t="shared" si="101"/>
        <v>-15684.004948012951</v>
      </c>
      <c r="D355" s="127">
        <f t="shared" si="88"/>
        <v>-36.97705002973123</v>
      </c>
      <c r="E355" s="127">
        <f t="shared" si="89"/>
        <v>-102.84365101819846</v>
      </c>
      <c r="F355" s="127">
        <f t="shared" si="90"/>
        <v>-15823.82564906088</v>
      </c>
      <c r="G355" s="99">
        <f t="shared" si="91"/>
        <v>-2613.8023812021474</v>
      </c>
      <c r="H355" s="99">
        <f t="shared" si="106"/>
        <v>287</v>
      </c>
      <c r="I355" s="63">
        <f t="shared" si="48"/>
        <v>-123.49848380509499</v>
      </c>
      <c r="J355" s="63">
        <f t="shared" si="93"/>
        <v>-10.833504408394036</v>
      </c>
      <c r="K355" s="63">
        <f t="shared" si="94"/>
        <v>3.641869153381663</v>
      </c>
      <c r="L355" s="63">
        <f t="shared" si="95"/>
        <v>-130.69011906010738</v>
      </c>
      <c r="M355" s="99">
        <f t="shared" si="96"/>
        <v>-2469.9696761019</v>
      </c>
      <c r="N355" s="81">
        <f t="shared" si="97"/>
        <v>2068017.6580621474</v>
      </c>
      <c r="O355" s="82">
        <f t="shared" si="107"/>
        <v>247487.0487922625</v>
      </c>
      <c r="P355" s="83">
        <f t="shared" si="98"/>
        <v>250393458.171877</v>
      </c>
      <c r="Q355" s="64">
        <f t="shared" si="99"/>
        <v>17079.907219945042</v>
      </c>
      <c r="R355" s="65">
        <f t="shared" si="100"/>
        <v>130.69011906010738</v>
      </c>
      <c r="S355" s="81"/>
      <c r="T355" s="81"/>
      <c r="U355" s="81"/>
      <c r="V355" s="81"/>
      <c r="W355" s="77"/>
      <c r="X355" s="77"/>
      <c r="Y355" s="77"/>
      <c r="Z355" s="77"/>
      <c r="AA355" s="77"/>
      <c r="AB355" s="77"/>
      <c r="AC355" s="92"/>
      <c r="AD355" s="92"/>
      <c r="AE355" s="92"/>
      <c r="AF355" s="92"/>
      <c r="AG355" s="92"/>
      <c r="AH355" s="92"/>
      <c r="AJ355" s="20">
        <f t="shared" si="104"/>
        <v>130.69011906010738</v>
      </c>
      <c r="AK355" s="89">
        <f t="shared" si="105"/>
        <v>15823.82564906088</v>
      </c>
      <c r="AL355" s="99">
        <f t="shared" si="84"/>
        <v>287</v>
      </c>
      <c r="AM355" s="20">
        <f t="shared" si="102"/>
        <v>96847.54155356035</v>
      </c>
      <c r="AN355" s="20">
        <f t="shared" si="103"/>
        <v>-6174.924190254749</v>
      </c>
    </row>
    <row r="356" spans="1:40" ht="13.5" customHeight="1">
      <c r="A356" s="97">
        <v>356</v>
      </c>
      <c r="B356" s="99">
        <v>288</v>
      </c>
      <c r="C356" s="127">
        <f t="shared" si="101"/>
        <v>-15597.930486492029</v>
      </c>
      <c r="D356" s="127">
        <f t="shared" si="88"/>
        <v>-4.1582917460453106E-13</v>
      </c>
      <c r="E356" s="127">
        <f t="shared" si="89"/>
        <v>-124.6880813332358</v>
      </c>
      <c r="F356" s="127">
        <f t="shared" si="90"/>
        <v>-15722.618567825264</v>
      </c>
      <c r="G356" s="99">
        <f t="shared" si="91"/>
        <v>-2622.820001006146</v>
      </c>
      <c r="H356" s="99">
        <f t="shared" si="106"/>
        <v>288</v>
      </c>
      <c r="I356" s="63">
        <f t="shared" si="92"/>
        <v>-124.01706243506678</v>
      </c>
      <c r="J356" s="63">
        <f t="shared" si="93"/>
        <v>-10.000000000000018</v>
      </c>
      <c r="K356" s="63">
        <f t="shared" si="94"/>
        <v>2.8760623847595084</v>
      </c>
      <c r="L356" s="63">
        <f t="shared" si="95"/>
        <v>-131.1410000503073</v>
      </c>
      <c r="M356" s="99">
        <f t="shared" si="96"/>
        <v>-2480.3412487013356</v>
      </c>
      <c r="N356" s="81">
        <f t="shared" si="97"/>
        <v>2061879.9223941355</v>
      </c>
      <c r="O356" s="82">
        <f t="shared" si="107"/>
        <v>191373.40187065338</v>
      </c>
      <c r="P356" s="83">
        <f t="shared" si="98"/>
        <v>247200734.62932375</v>
      </c>
      <c r="Q356" s="64">
        <f t="shared" si="99"/>
        <v>17197.961894194697</v>
      </c>
      <c r="R356" s="65">
        <f t="shared" si="100"/>
        <v>131.1410000503073</v>
      </c>
      <c r="S356" s="81"/>
      <c r="T356" s="81"/>
      <c r="U356" s="81"/>
      <c r="V356" s="81"/>
      <c r="W356" s="77"/>
      <c r="X356" s="77"/>
      <c r="Y356" s="77"/>
      <c r="Z356" s="77"/>
      <c r="AA356" s="77"/>
      <c r="AB356" s="77"/>
      <c r="AC356" s="92"/>
      <c r="AD356" s="92"/>
      <c r="AE356" s="92"/>
      <c r="AF356" s="92"/>
      <c r="AG356" s="92"/>
      <c r="AH356" s="92"/>
      <c r="AJ356" s="20">
        <f t="shared" si="104"/>
        <v>131.1410000503073</v>
      </c>
      <c r="AK356" s="89">
        <f t="shared" si="105"/>
        <v>15722.618567825264</v>
      </c>
      <c r="AL356" s="99">
        <f t="shared" si="84"/>
        <v>288</v>
      </c>
      <c r="AM356" s="20">
        <f t="shared" si="102"/>
        <v>96720.47595005568</v>
      </c>
      <c r="AN356" s="20">
        <f t="shared" si="103"/>
        <v>-6200.853121753339</v>
      </c>
    </row>
    <row r="357" spans="1:40" ht="13.5" customHeight="1">
      <c r="A357" s="97">
        <v>357</v>
      </c>
      <c r="B357" s="99">
        <v>289</v>
      </c>
      <c r="C357" s="127">
        <f t="shared" si="101"/>
        <v>-15507.104744244374</v>
      </c>
      <c r="D357" s="127">
        <f t="shared" si="88"/>
        <v>36.977050029731906</v>
      </c>
      <c r="E357" s="127">
        <f t="shared" si="89"/>
        <v>-144.67369954748946</v>
      </c>
      <c r="F357" s="127">
        <f t="shared" si="90"/>
        <v>-15614.80139376213</v>
      </c>
      <c r="G357" s="99">
        <f t="shared" si="91"/>
        <v>-2630.4174733903255</v>
      </c>
      <c r="H357" s="99">
        <f t="shared" si="106"/>
        <v>289</v>
      </c>
      <c r="I357" s="63">
        <f t="shared" si="48"/>
        <v>-124.4978642664406</v>
      </c>
      <c r="J357" s="63">
        <f t="shared" si="93"/>
        <v>-9.090389553440875</v>
      </c>
      <c r="K357" s="63">
        <f t="shared" si="94"/>
        <v>2.0673801503652096</v>
      </c>
      <c r="L357" s="63">
        <f t="shared" si="95"/>
        <v>-131.52087366951628</v>
      </c>
      <c r="M357" s="99">
        <f t="shared" si="96"/>
        <v>-2489.957285328812</v>
      </c>
      <c r="N357" s="81">
        <f t="shared" si="97"/>
        <v>2053672.321483576</v>
      </c>
      <c r="O357" s="82">
        <f t="shared" si="107"/>
        <v>138460.1568009561</v>
      </c>
      <c r="P357" s="83">
        <f t="shared" si="98"/>
        <v>243822022.5666358</v>
      </c>
      <c r="Q357" s="64">
        <f t="shared" si="99"/>
        <v>17297.74021079286</v>
      </c>
      <c r="R357" s="65">
        <f t="shared" si="100"/>
        <v>131.52087366951628</v>
      </c>
      <c r="S357" s="81"/>
      <c r="T357" s="81"/>
      <c r="U357" s="81"/>
      <c r="V357" s="81"/>
      <c r="W357" s="77"/>
      <c r="X357" s="77"/>
      <c r="Y357" s="77"/>
      <c r="Z357" s="77"/>
      <c r="AA357" s="77"/>
      <c r="AB357" s="77"/>
      <c r="AC357" s="92"/>
      <c r="AD357" s="92"/>
      <c r="AE357" s="92"/>
      <c r="AF357" s="92"/>
      <c r="AG357" s="92"/>
      <c r="AH357" s="92"/>
      <c r="AJ357" s="20">
        <f t="shared" si="104"/>
        <v>131.52087366951628</v>
      </c>
      <c r="AK357" s="89">
        <f t="shared" si="105"/>
        <v>15614.80139376213</v>
      </c>
      <c r="AL357" s="99">
        <f t="shared" si="84"/>
        <v>289</v>
      </c>
      <c r="AM357" s="20">
        <f t="shared" si="102"/>
        <v>96530.07108072066</v>
      </c>
      <c r="AN357" s="20">
        <f t="shared" si="103"/>
        <v>-6224.89321332203</v>
      </c>
    </row>
    <row r="358" spans="1:40" ht="13.5" customHeight="1">
      <c r="A358" s="97">
        <v>358</v>
      </c>
      <c r="B358" s="99">
        <v>290</v>
      </c>
      <c r="C358" s="127">
        <f t="shared" si="101"/>
        <v>-15411.55538767092</v>
      </c>
      <c r="D358" s="127">
        <f t="shared" si="88"/>
        <v>73.67268238138323</v>
      </c>
      <c r="E358" s="127">
        <f t="shared" si="89"/>
        <v>-162.50256612591022</v>
      </c>
      <c r="F358" s="127">
        <f t="shared" si="90"/>
        <v>-15500.385271415447</v>
      </c>
      <c r="G358" s="99">
        <f t="shared" si="91"/>
        <v>-2636.4892111216805</v>
      </c>
      <c r="H358" s="99">
        <f t="shared" si="106"/>
        <v>290</v>
      </c>
      <c r="I358" s="63">
        <f t="shared" si="92"/>
        <v>-124.94074284232097</v>
      </c>
      <c r="J358" s="63">
        <f t="shared" si="93"/>
        <v>-8.1115957534528</v>
      </c>
      <c r="K358" s="63">
        <f t="shared" si="94"/>
        <v>1.2278780396897364</v>
      </c>
      <c r="L358" s="63">
        <f t="shared" si="95"/>
        <v>-131.82446055608403</v>
      </c>
      <c r="M358" s="99">
        <f t="shared" si="96"/>
        <v>-2498.8148568464194</v>
      </c>
      <c r="N358" s="81">
        <f t="shared" si="97"/>
        <v>2043329.9268158115</v>
      </c>
      <c r="O358" s="82">
        <f t="shared" si="107"/>
        <v>88938.39748517991</v>
      </c>
      <c r="P358" s="83">
        <f t="shared" si="98"/>
        <v>240261943.56231293</v>
      </c>
      <c r="Q358" s="64">
        <f t="shared" si="99"/>
        <v>17377.688400902556</v>
      </c>
      <c r="R358" s="65">
        <f t="shared" si="100"/>
        <v>131.82446055608403</v>
      </c>
      <c r="S358" s="81">
        <f>N358</f>
        <v>2043329.9268158115</v>
      </c>
      <c r="T358" s="81"/>
      <c r="U358" s="81"/>
      <c r="V358" s="81"/>
      <c r="W358" s="82">
        <f>O358</f>
        <v>88938.39748517991</v>
      </c>
      <c r="X358" s="82"/>
      <c r="Y358" s="82"/>
      <c r="Z358" s="82"/>
      <c r="AA358" s="83">
        <f>P358</f>
        <v>240261943.56231293</v>
      </c>
      <c r="AB358" s="83"/>
      <c r="AC358" s="102"/>
      <c r="AD358" s="102"/>
      <c r="AE358" s="104">
        <f>Q358</f>
        <v>17377.688400902556</v>
      </c>
      <c r="AF358" s="104"/>
      <c r="AG358" s="104"/>
      <c r="AH358" s="104"/>
      <c r="AI358" s="56" t="s">
        <v>74</v>
      </c>
      <c r="AJ358" s="20">
        <f t="shared" si="104"/>
        <v>131.82446055608403</v>
      </c>
      <c r="AK358" s="89">
        <f t="shared" si="105"/>
        <v>15500.385271415447</v>
      </c>
      <c r="AL358" s="99">
        <f t="shared" si="84"/>
        <v>290</v>
      </c>
      <c r="AM358" s="20">
        <f t="shared" si="102"/>
        <v>96276.55892455894</v>
      </c>
      <c r="AN358" s="20">
        <f t="shared" si="103"/>
        <v>-6247.037142116049</v>
      </c>
    </row>
    <row r="359" spans="1:40" ht="13.5" customHeight="1">
      <c r="A359" s="97">
        <v>359</v>
      </c>
      <c r="B359" s="99">
        <v>291</v>
      </c>
      <c r="C359" s="127">
        <f t="shared" si="101"/>
        <v>-15311.311522031297</v>
      </c>
      <c r="D359" s="127">
        <f t="shared" si="88"/>
        <v>109.8076211353318</v>
      </c>
      <c r="E359" s="127">
        <f t="shared" si="89"/>
        <v>-177.90889373273484</v>
      </c>
      <c r="F359" s="127">
        <f t="shared" si="90"/>
        <v>-15379.4127946287</v>
      </c>
      <c r="G359" s="99">
        <f t="shared" si="91"/>
        <v>-2640.9311994775235</v>
      </c>
      <c r="H359" s="99">
        <f t="shared" si="106"/>
        <v>291</v>
      </c>
      <c r="I359" s="63">
        <f t="shared" si="48"/>
        <v>-125.34556325760342</v>
      </c>
      <c r="J359" s="63">
        <f t="shared" si="93"/>
        <v>-7.07106781186548</v>
      </c>
      <c r="K359" s="63">
        <f t="shared" si="94"/>
        <v>0.3700710955927168</v>
      </c>
      <c r="L359" s="63">
        <f t="shared" si="95"/>
        <v>-132.04655997387619</v>
      </c>
      <c r="M359" s="99">
        <f t="shared" si="96"/>
        <v>-2506.911265152068</v>
      </c>
      <c r="N359" s="81">
        <f t="shared" si="97"/>
        <v>2030798.5539489374</v>
      </c>
      <c r="O359" s="82">
        <f t="shared" si="107"/>
        <v>42954.37452729264</v>
      </c>
      <c r="P359" s="83">
        <f t="shared" si="98"/>
        <v>236526337.907589</v>
      </c>
      <c r="Q359" s="64">
        <f t="shared" si="99"/>
        <v>17436.294000934482</v>
      </c>
      <c r="R359" s="65">
        <f t="shared" si="100"/>
        <v>132.04655997387619</v>
      </c>
      <c r="S359" s="81"/>
      <c r="T359" s="81"/>
      <c r="U359" s="81"/>
      <c r="V359" s="81"/>
      <c r="W359" s="77"/>
      <c r="X359" s="77"/>
      <c r="Y359" s="77"/>
      <c r="Z359" s="77"/>
      <c r="AA359" s="77"/>
      <c r="AB359" s="77"/>
      <c r="AC359" s="92"/>
      <c r="AD359" s="92"/>
      <c r="AE359" s="92"/>
      <c r="AF359" s="92"/>
      <c r="AG359" s="92"/>
      <c r="AH359" s="92"/>
      <c r="AJ359" s="20">
        <f t="shared" si="104"/>
        <v>132.04655997387619</v>
      </c>
      <c r="AK359" s="89">
        <f t="shared" si="105"/>
        <v>15379.4127946287</v>
      </c>
      <c r="AL359" s="99">
        <f t="shared" si="84"/>
        <v>291</v>
      </c>
      <c r="AM359" s="20">
        <f t="shared" si="102"/>
        <v>95960.2483470823</v>
      </c>
      <c r="AN359" s="20">
        <f t="shared" si="103"/>
        <v>-6267.27816288017</v>
      </c>
    </row>
    <row r="360" spans="1:40" ht="13.5" customHeight="1">
      <c r="A360" s="97">
        <v>360</v>
      </c>
      <c r="B360" s="99">
        <v>292</v>
      </c>
      <c r="C360" s="127">
        <f t="shared" si="101"/>
        <v>-15206.403682578059</v>
      </c>
      <c r="D360" s="127">
        <f t="shared" si="88"/>
        <v>145.1068575887846</v>
      </c>
      <c r="E360" s="127">
        <f t="shared" si="89"/>
        <v>-190.66300950847136</v>
      </c>
      <c r="F360" s="127">
        <f t="shared" si="90"/>
        <v>-15251.959834497746</v>
      </c>
      <c r="G360" s="99">
        <f t="shared" si="91"/>
        <v>-2643.643594616631</v>
      </c>
      <c r="H360" s="99">
        <f t="shared" si="106"/>
        <v>292</v>
      </c>
      <c r="I360" s="63">
        <f t="shared" si="92"/>
        <v>-125.71220220006785</v>
      </c>
      <c r="J360" s="63">
        <f t="shared" si="93"/>
        <v>-5.976724774602426</v>
      </c>
      <c r="K360" s="63">
        <f t="shared" si="94"/>
        <v>-0.4932527561613085</v>
      </c>
      <c r="L360" s="63">
        <f t="shared" si="95"/>
        <v>-132.18217973083156</v>
      </c>
      <c r="M360" s="99">
        <f t="shared" si="96"/>
        <v>-2514.244044001357</v>
      </c>
      <c r="N360" s="81">
        <f t="shared" si="97"/>
        <v>2016037.296091005</v>
      </c>
      <c r="O360" s="82">
        <f t="shared" si="107"/>
        <v>608.3411988231614</v>
      </c>
      <c r="P360" s="83">
        <f t="shared" si="98"/>
        <v>232622278.7931325</v>
      </c>
      <c r="Q360" s="64">
        <f t="shared" si="99"/>
        <v>17472.12863839386</v>
      </c>
      <c r="R360" s="65">
        <f t="shared" si="100"/>
        <v>132.18217973083156</v>
      </c>
      <c r="S360" s="81"/>
      <c r="T360" s="81"/>
      <c r="U360" s="81"/>
      <c r="V360" s="81"/>
      <c r="W360" s="77"/>
      <c r="X360" s="77"/>
      <c r="Y360" s="77"/>
      <c r="Z360" s="77"/>
      <c r="AA360" s="77"/>
      <c r="AB360" s="77"/>
      <c r="AC360" s="92"/>
      <c r="AD360" s="92"/>
      <c r="AE360" s="92"/>
      <c r="AF360" s="92"/>
      <c r="AG360" s="92"/>
      <c r="AH360" s="92"/>
      <c r="AJ360" s="20">
        <f t="shared" si="104"/>
        <v>132.18217973083156</v>
      </c>
      <c r="AK360" s="89">
        <f t="shared" si="105"/>
        <v>15251.959834497746</v>
      </c>
      <c r="AL360" s="99">
        <f t="shared" si="84"/>
        <v>292</v>
      </c>
      <c r="AM360" s="20">
        <f t="shared" si="102"/>
        <v>95581.52472400547</v>
      </c>
      <c r="AN360" s="20">
        <f t="shared" si="103"/>
        <v>-6285.610110003392</v>
      </c>
    </row>
    <row r="361" spans="1:40" ht="13.5" customHeight="1">
      <c r="A361" s="97">
        <v>361</v>
      </c>
      <c r="B361" s="99">
        <v>293</v>
      </c>
      <c r="C361" s="127">
        <f t="shared" si="101"/>
        <v>-15096.863825255368</v>
      </c>
      <c r="D361" s="127">
        <f t="shared" si="88"/>
        <v>179.30174323807202</v>
      </c>
      <c r="E361" s="127">
        <f t="shared" si="89"/>
        <v>-200.57477896323664</v>
      </c>
      <c r="F361" s="127">
        <f t="shared" si="90"/>
        <v>-15118.136860980534</v>
      </c>
      <c r="G361" s="99">
        <f t="shared" si="91"/>
        <v>-2644.533331726434</v>
      </c>
      <c r="H361" s="99">
        <f t="shared" si="106"/>
        <v>293</v>
      </c>
      <c r="I361" s="63">
        <f t="shared" si="48"/>
        <v>-126.0405479879407</v>
      </c>
      <c r="J361" s="63">
        <f t="shared" si="93"/>
        <v>-4.836895252959513</v>
      </c>
      <c r="K361" s="63">
        <f t="shared" si="94"/>
        <v>-1.3492233454214808</v>
      </c>
      <c r="L361" s="63">
        <f t="shared" si="95"/>
        <v>-132.2266665863217</v>
      </c>
      <c r="M361" s="99">
        <f t="shared" si="96"/>
        <v>-2520.810959758814</v>
      </c>
      <c r="N361" s="81">
        <f t="shared" si="97"/>
        <v>1999020.8421232533</v>
      </c>
      <c r="O361" s="82">
        <f t="shared" si="107"/>
        <v>-38045.835277648795</v>
      </c>
      <c r="P361" s="83">
        <f t="shared" si="98"/>
        <v>228558062.14733836</v>
      </c>
      <c r="Q361" s="64">
        <f t="shared" si="99"/>
        <v>17483.891356530283</v>
      </c>
      <c r="R361" s="65">
        <f t="shared" si="100"/>
        <v>132.2266665863217</v>
      </c>
      <c r="S361" s="81"/>
      <c r="T361" s="81"/>
      <c r="U361" s="81"/>
      <c r="V361" s="81"/>
      <c r="W361" s="77"/>
      <c r="X361" s="77"/>
      <c r="Y361" s="77"/>
      <c r="Z361" s="77"/>
      <c r="AA361" s="77"/>
      <c r="AB361" s="77"/>
      <c r="AC361" s="92"/>
      <c r="AD361" s="92"/>
      <c r="AE361" s="92"/>
      <c r="AF361" s="92"/>
      <c r="AG361" s="92"/>
      <c r="AH361" s="92"/>
      <c r="AJ361" s="20">
        <f t="shared" si="104"/>
        <v>132.2266665863217</v>
      </c>
      <c r="AK361" s="89">
        <f t="shared" si="105"/>
        <v>15118.136860980534</v>
      </c>
      <c r="AL361" s="99">
        <f t="shared" si="84"/>
        <v>293</v>
      </c>
      <c r="AM361" s="20">
        <f t="shared" si="102"/>
        <v>95140.84947172526</v>
      </c>
      <c r="AN361" s="20">
        <f t="shared" si="103"/>
        <v>-6302.027399397035</v>
      </c>
    </row>
    <row r="362" spans="1:40" ht="13.5" customHeight="1">
      <c r="A362" s="97">
        <v>362</v>
      </c>
      <c r="B362" s="99">
        <v>294</v>
      </c>
      <c r="C362" s="127">
        <f t="shared" si="101"/>
        <v>-14982.7253169649</v>
      </c>
      <c r="D362" s="127">
        <f t="shared" si="88"/>
        <v>212.13203435596367</v>
      </c>
      <c r="E362" s="127">
        <f t="shared" si="89"/>
        <v>-207.49644044406782</v>
      </c>
      <c r="F362" s="127">
        <f t="shared" si="90"/>
        <v>-14978.089723053003</v>
      </c>
      <c r="G362" s="99">
        <f t="shared" si="91"/>
        <v>-2643.5166952800537</v>
      </c>
      <c r="H362" s="99">
        <f t="shared" si="106"/>
        <v>294</v>
      </c>
      <c r="I362" s="63">
        <f t="shared" si="92"/>
        <v>-126.33050060391422</v>
      </c>
      <c r="J362" s="63">
        <f t="shared" si="93"/>
        <v>-3.6602540378443713</v>
      </c>
      <c r="K362" s="63">
        <f t="shared" si="94"/>
        <v>-2.1850801222440843</v>
      </c>
      <c r="L362" s="63">
        <f t="shared" si="95"/>
        <v>-132.17583476400267</v>
      </c>
      <c r="M362" s="99">
        <f t="shared" si="96"/>
        <v>-2526.6100120782844</v>
      </c>
      <c r="N362" s="81">
        <f t="shared" si="97"/>
        <v>1979741.5123146602</v>
      </c>
      <c r="O362" s="82">
        <f t="shared" si="107"/>
        <v>-73000.27528494</v>
      </c>
      <c r="P362" s="83">
        <f t="shared" si="98"/>
        <v>224343171.751826</v>
      </c>
      <c r="Q362" s="64">
        <f t="shared" si="99"/>
        <v>17470.45129556094</v>
      </c>
      <c r="R362" s="65">
        <f t="shared" si="100"/>
        <v>132.17583476400267</v>
      </c>
      <c r="S362" s="81"/>
      <c r="T362" s="81"/>
      <c r="U362" s="81"/>
      <c r="V362" s="81"/>
      <c r="W362" s="77"/>
      <c r="X362" s="77"/>
      <c r="Y362" s="77"/>
      <c r="Z362" s="77"/>
      <c r="AA362" s="77"/>
      <c r="AB362" s="77"/>
      <c r="AC362" s="92"/>
      <c r="AD362" s="92"/>
      <c r="AE362" s="92"/>
      <c r="AF362" s="92"/>
      <c r="AG362" s="92"/>
      <c r="AH362" s="92"/>
      <c r="AJ362" s="20">
        <f t="shared" si="104"/>
        <v>132.17583476400267</v>
      </c>
      <c r="AK362" s="89">
        <f t="shared" si="105"/>
        <v>14978.089723053003</v>
      </c>
      <c r="AL362" s="99">
        <f t="shared" si="84"/>
        <v>294</v>
      </c>
      <c r="AM362" s="20">
        <f t="shared" si="102"/>
        <v>94638.75948515575</v>
      </c>
      <c r="AN362" s="20">
        <f t="shared" si="103"/>
        <v>-6316.525030195711</v>
      </c>
    </row>
    <row r="363" spans="1:40" ht="13.5" customHeight="1">
      <c r="A363" s="97">
        <v>363</v>
      </c>
      <c r="B363" s="99">
        <v>295</v>
      </c>
      <c r="C363" s="127">
        <f t="shared" si="101"/>
        <v>-14864.022925401965</v>
      </c>
      <c r="D363" s="127">
        <f t="shared" si="88"/>
        <v>243.34787260358334</v>
      </c>
      <c r="E363" s="127">
        <f t="shared" si="89"/>
        <v>-211.3248079208276</v>
      </c>
      <c r="F363" s="127">
        <f t="shared" si="90"/>
        <v>-14831.99986071921</v>
      </c>
      <c r="G363" s="99">
        <f t="shared" si="91"/>
        <v>-2640.5218038458684</v>
      </c>
      <c r="H363" s="99">
        <f t="shared" si="106"/>
        <v>295</v>
      </c>
      <c r="I363" s="63">
        <f t="shared" si="48"/>
        <v>-126.58197172561275</v>
      </c>
      <c r="J363" s="63">
        <f t="shared" si="93"/>
        <v>-2.455756079379468</v>
      </c>
      <c r="K363" s="63">
        <f t="shared" si="94"/>
        <v>-2.988362387301198</v>
      </c>
      <c r="L363" s="63">
        <f t="shared" si="95"/>
        <v>-132.02609019229342</v>
      </c>
      <c r="M363" s="99">
        <f t="shared" si="96"/>
        <v>-2531.639434512255</v>
      </c>
      <c r="N363" s="81">
        <f t="shared" si="97"/>
        <v>1958210.9513433978</v>
      </c>
      <c r="O363" s="82">
        <f t="shared" si="107"/>
        <v>-104291.90843061126</v>
      </c>
      <c r="P363" s="83">
        <f t="shared" si="98"/>
        <v>219988219.86837468</v>
      </c>
      <c r="Q363" s="64">
        <f t="shared" si="99"/>
        <v>17430.888491463596</v>
      </c>
      <c r="R363" s="65">
        <f t="shared" si="100"/>
        <v>132.02609019229342</v>
      </c>
      <c r="S363" s="81"/>
      <c r="T363" s="81"/>
      <c r="U363" s="81"/>
      <c r="V363" s="81"/>
      <c r="W363" s="77"/>
      <c r="X363" s="77"/>
      <c r="Y363" s="77"/>
      <c r="Z363" s="77"/>
      <c r="AA363" s="77"/>
      <c r="AB363" s="77"/>
      <c r="AC363" s="92"/>
      <c r="AD363" s="92"/>
      <c r="AE363" s="92"/>
      <c r="AF363" s="92"/>
      <c r="AG363" s="92"/>
      <c r="AH363" s="92"/>
      <c r="AJ363" s="20">
        <f t="shared" si="104"/>
        <v>132.02609019229342</v>
      </c>
      <c r="AK363" s="89">
        <f t="shared" si="105"/>
        <v>14831.99986071921</v>
      </c>
      <c r="AL363" s="99">
        <f t="shared" si="84"/>
        <v>295</v>
      </c>
      <c r="AM363" s="20">
        <f t="shared" si="102"/>
        <v>94075.86648360456</v>
      </c>
      <c r="AN363" s="20">
        <f t="shared" si="103"/>
        <v>-6329.098586280637</v>
      </c>
    </row>
    <row r="364" spans="1:40" ht="13.5" customHeight="1">
      <c r="A364" s="97">
        <v>364</v>
      </c>
      <c r="B364" s="99">
        <v>296</v>
      </c>
      <c r="C364" s="127">
        <f t="shared" si="101"/>
        <v>-14740.792808464925</v>
      </c>
      <c r="D364" s="127">
        <f t="shared" si="88"/>
        <v>272.71168660322564</v>
      </c>
      <c r="E364" s="127">
        <f t="shared" si="89"/>
        <v>-212.00280925225033</v>
      </c>
      <c r="F364" s="127">
        <f t="shared" si="90"/>
        <v>-14680.083931113948</v>
      </c>
      <c r="G364" s="99">
        <f t="shared" si="91"/>
        <v>-2635.490962780555</v>
      </c>
      <c r="H364" s="99">
        <f t="shared" si="106"/>
        <v>296</v>
      </c>
      <c r="I364" s="63">
        <f t="shared" si="92"/>
        <v>-126.79488475249657</v>
      </c>
      <c r="J364" s="63">
        <f t="shared" si="93"/>
        <v>-1.2325683343243745</v>
      </c>
      <c r="K364" s="63">
        <f t="shared" si="94"/>
        <v>-3.7470950522068267</v>
      </c>
      <c r="L364" s="63">
        <f t="shared" si="95"/>
        <v>-131.77454813902776</v>
      </c>
      <c r="M364" s="99">
        <f t="shared" si="96"/>
        <v>-2535.8976950499314</v>
      </c>
      <c r="N364" s="81">
        <f t="shared" si="97"/>
        <v>1934461.4266655429</v>
      </c>
      <c r="O364" s="82">
        <f t="shared" si="107"/>
        <v>-132000.54185771119</v>
      </c>
      <c r="P364" s="83">
        <f t="shared" si="98"/>
        <v>215504864.22454995</v>
      </c>
      <c r="Q364" s="64">
        <f t="shared" si="99"/>
        <v>17364.531537244944</v>
      </c>
      <c r="R364" s="65">
        <f t="shared" si="100"/>
        <v>131.77454813902776</v>
      </c>
      <c r="S364" s="81"/>
      <c r="T364" s="81"/>
      <c r="U364" s="81"/>
      <c r="V364" s="81"/>
      <c r="W364" s="77"/>
      <c r="X364" s="77"/>
      <c r="Y364" s="187"/>
      <c r="Z364" s="77"/>
      <c r="AA364" s="77"/>
      <c r="AB364" s="77"/>
      <c r="AC364" s="92"/>
      <c r="AD364" s="92"/>
      <c r="AE364" s="92"/>
      <c r="AF364" s="92"/>
      <c r="AG364" s="92"/>
      <c r="AH364" s="92"/>
      <c r="AJ364" s="20">
        <f t="shared" si="104"/>
        <v>131.77454813902776</v>
      </c>
      <c r="AK364" s="89">
        <f t="shared" si="105"/>
        <v>14680.083931113948</v>
      </c>
      <c r="AL364" s="99">
        <f t="shared" si="84"/>
        <v>296</v>
      </c>
      <c r="AM364" s="20">
        <f t="shared" si="102"/>
        <v>93452.85626548703</v>
      </c>
      <c r="AN364" s="20">
        <f t="shared" si="103"/>
        <v>-6339.744237624828</v>
      </c>
    </row>
    <row r="365" spans="1:40" ht="13.5" customHeight="1">
      <c r="A365" s="97">
        <v>365</v>
      </c>
      <c r="B365" s="99">
        <v>297</v>
      </c>
      <c r="C365" s="127">
        <f t="shared" si="101"/>
        <v>-14613.072503241163</v>
      </c>
      <c r="D365" s="127">
        <f t="shared" si="88"/>
        <v>300</v>
      </c>
      <c r="E365" s="127">
        <f t="shared" si="89"/>
        <v>-209.52033700011316</v>
      </c>
      <c r="F365" s="127">
        <f t="shared" si="90"/>
        <v>-14522.592840241276</v>
      </c>
      <c r="G365" s="99">
        <f t="shared" si="91"/>
        <v>-2628.382839793965</v>
      </c>
      <c r="H365" s="99">
        <f t="shared" si="106"/>
        <v>297</v>
      </c>
      <c r="I365" s="63">
        <f t="shared" si="48"/>
        <v>-126.96917482919514</v>
      </c>
      <c r="J365" s="63">
        <f t="shared" si="93"/>
        <v>-1.3860972486817702E-14</v>
      </c>
      <c r="K365" s="63">
        <f t="shared" si="94"/>
        <v>-4.4499671605030935</v>
      </c>
      <c r="L365" s="63">
        <f t="shared" si="95"/>
        <v>-131.41914198969826</v>
      </c>
      <c r="M365" s="99">
        <f t="shared" si="96"/>
        <v>-2539.383496583903</v>
      </c>
      <c r="N365" s="81">
        <f t="shared" si="97"/>
        <v>1908546.6905302436</v>
      </c>
      <c r="O365" s="82">
        <f t="shared" si="107"/>
        <v>-156246.22089083094</v>
      </c>
      <c r="P365" s="83">
        <f t="shared" si="98"/>
        <v>210905702.80342716</v>
      </c>
      <c r="Q365" s="64">
        <f t="shared" si="99"/>
        <v>17270.990881308473</v>
      </c>
      <c r="R365" s="65">
        <f t="shared" si="100"/>
        <v>131.41914198969826</v>
      </c>
      <c r="S365" s="81"/>
      <c r="T365" s="81"/>
      <c r="U365" s="81"/>
      <c r="V365" s="81"/>
      <c r="W365" s="77"/>
      <c r="X365" s="77"/>
      <c r="Y365" s="77"/>
      <c r="Z365" s="77"/>
      <c r="AA365" s="77"/>
      <c r="AB365" s="77"/>
      <c r="AC365" s="92"/>
      <c r="AD365" s="92"/>
      <c r="AE365" s="92"/>
      <c r="AF365" s="92"/>
      <c r="AG365" s="92"/>
      <c r="AH365" s="92"/>
      <c r="AJ365" s="20">
        <f t="shared" si="104"/>
        <v>131.41914198969826</v>
      </c>
      <c r="AK365" s="89">
        <f t="shared" si="105"/>
        <v>14522.592840241276</v>
      </c>
      <c r="AL365" s="99">
        <f t="shared" si="84"/>
        <v>297</v>
      </c>
      <c r="AM365" s="20">
        <f t="shared" si="102"/>
        <v>92770.48787278659</v>
      </c>
      <c r="AN365" s="20">
        <f t="shared" si="103"/>
        <v>-6348.458741459757</v>
      </c>
    </row>
    <row r="366" spans="1:40" ht="13.5" customHeight="1">
      <c r="A366" s="97">
        <v>366</v>
      </c>
      <c r="B366" s="99">
        <v>298</v>
      </c>
      <c r="C366" s="127">
        <f t="shared" si="101"/>
        <v>-14480.900914572903</v>
      </c>
      <c r="D366" s="127">
        <f t="shared" si="88"/>
        <v>325.0051322518215</v>
      </c>
      <c r="E366" s="127">
        <f t="shared" si="89"/>
        <v>-203.91439910785988</v>
      </c>
      <c r="F366" s="127">
        <f t="shared" si="90"/>
        <v>-14359.810181428942</v>
      </c>
      <c r="G366" s="99">
        <f t="shared" si="91"/>
        <v>-2619.174420778135</v>
      </c>
      <c r="H366" s="99">
        <f t="shared" si="106"/>
        <v>298</v>
      </c>
      <c r="I366" s="63">
        <f t="shared" si="92"/>
        <v>-127.10478886526273</v>
      </c>
      <c r="J366" s="63">
        <f t="shared" si="93"/>
        <v>1.232568334324397</v>
      </c>
      <c r="K366" s="63">
        <f t="shared" si="94"/>
        <v>-5.086500507968384</v>
      </c>
      <c r="L366" s="63">
        <f t="shared" si="95"/>
        <v>-130.95872103890673</v>
      </c>
      <c r="M366" s="99">
        <f t="shared" si="96"/>
        <v>-2542.0957773052546</v>
      </c>
      <c r="N366" s="81">
        <f t="shared" si="97"/>
        <v>1880542.3757214055</v>
      </c>
      <c r="O366" s="82">
        <f t="shared" si="107"/>
        <v>-177185.94554948545</v>
      </c>
      <c r="P366" s="83">
        <f t="shared" si="98"/>
        <v>206204148.4466703</v>
      </c>
      <c r="Q366" s="64">
        <f t="shared" si="99"/>
        <v>17150.18661614619</v>
      </c>
      <c r="R366" s="65">
        <f t="shared" si="100"/>
        <v>130.95872103890673</v>
      </c>
      <c r="S366" s="81"/>
      <c r="T366" s="81"/>
      <c r="U366" s="81"/>
      <c r="V366" s="81"/>
      <c r="W366" s="77"/>
      <c r="X366" s="77"/>
      <c r="Y366" s="77"/>
      <c r="Z366" s="77"/>
      <c r="AA366" s="77"/>
      <c r="AB366" s="77"/>
      <c r="AC366" s="92"/>
      <c r="AD366" s="92"/>
      <c r="AE366" s="92"/>
      <c r="AF366" s="92"/>
      <c r="AG366" s="92"/>
      <c r="AH366" s="92"/>
      <c r="AJ366" s="20">
        <f t="shared" si="104"/>
        <v>130.95872103890673</v>
      </c>
      <c r="AK366" s="89">
        <f t="shared" si="105"/>
        <v>14359.810181428942</v>
      </c>
      <c r="AL366" s="99">
        <f t="shared" si="84"/>
        <v>298</v>
      </c>
      <c r="AM366" s="20">
        <f t="shared" si="102"/>
        <v>92029.59266627894</v>
      </c>
      <c r="AN366" s="20">
        <f t="shared" si="103"/>
        <v>-6355.239443263136</v>
      </c>
    </row>
    <row r="367" spans="1:40" ht="13.5" customHeight="1">
      <c r="A367" s="97">
        <v>367</v>
      </c>
      <c r="B367" s="99">
        <v>299</v>
      </c>
      <c r="C367" s="127">
        <f t="shared" si="101"/>
        <v>-14344.31830320642</v>
      </c>
      <c r="D367" s="127">
        <f t="shared" si="88"/>
        <v>347.53677920374145</v>
      </c>
      <c r="E367" s="127">
        <f t="shared" si="89"/>
        <v>-195.2685671974052</v>
      </c>
      <c r="F367" s="127">
        <f t="shared" si="90"/>
        <v>-14192.050091200084</v>
      </c>
      <c r="G367" s="99">
        <f t="shared" si="91"/>
        <v>-2607.862706409579</v>
      </c>
      <c r="H367" s="99">
        <f t="shared" si="106"/>
        <v>299</v>
      </c>
      <c r="I367" s="63">
        <f t="shared" si="48"/>
        <v>-127.20168555135022</v>
      </c>
      <c r="J367" s="63">
        <f t="shared" si="93"/>
        <v>2.455756079379441</v>
      </c>
      <c r="K367" s="63">
        <f t="shared" si="94"/>
        <v>-5.64720584850817</v>
      </c>
      <c r="L367" s="63">
        <f t="shared" si="95"/>
        <v>-130.39313532047896</v>
      </c>
      <c r="M367" s="99">
        <f t="shared" si="96"/>
        <v>-2544.0337110270043</v>
      </c>
      <c r="N367" s="81">
        <f t="shared" si="97"/>
        <v>1850545.9080168684</v>
      </c>
      <c r="O367" s="82">
        <f t="shared" si="107"/>
        <v>-195009.82251480926</v>
      </c>
      <c r="P367" s="83">
        <f t="shared" si="98"/>
        <v>201414285.79113233</v>
      </c>
      <c r="Q367" s="64">
        <f t="shared" si="99"/>
        <v>17002.36973870474</v>
      </c>
      <c r="R367" s="65">
        <f t="shared" si="100"/>
        <v>130.39313532047896</v>
      </c>
      <c r="S367" s="81"/>
      <c r="T367" s="81"/>
      <c r="U367" s="81"/>
      <c r="V367" s="81"/>
      <c r="W367" s="77"/>
      <c r="X367" s="77"/>
      <c r="Y367" s="77"/>
      <c r="Z367" s="77"/>
      <c r="AA367" s="77"/>
      <c r="AB367" s="77"/>
      <c r="AC367" s="92"/>
      <c r="AD367" s="92"/>
      <c r="AE367" s="92"/>
      <c r="AF367" s="92"/>
      <c r="AG367" s="92"/>
      <c r="AH367" s="92"/>
      <c r="AJ367" s="20">
        <f t="shared" si="104"/>
        <v>130.39313532047896</v>
      </c>
      <c r="AK367" s="89">
        <f t="shared" si="105"/>
        <v>14192.050091200084</v>
      </c>
      <c r="AL367" s="99">
        <f t="shared" si="84"/>
        <v>299</v>
      </c>
      <c r="AM367" s="20">
        <f t="shared" si="102"/>
        <v>91231.07331264704</v>
      </c>
      <c r="AN367" s="20">
        <f t="shared" si="103"/>
        <v>-6360.084277567511</v>
      </c>
    </row>
    <row r="368" spans="1:40" ht="13.5" customHeight="1">
      <c r="A368" s="97">
        <v>368</v>
      </c>
      <c r="B368" s="99">
        <v>300</v>
      </c>
      <c r="C368" s="127">
        <f t="shared" si="101"/>
        <v>-14203.366273528258</v>
      </c>
      <c r="D368" s="127">
        <f t="shared" si="88"/>
        <v>367.42346141747703</v>
      </c>
      <c r="E368" s="127">
        <f t="shared" si="89"/>
        <v>-183.7117307087384</v>
      </c>
      <c r="F368" s="127">
        <f t="shared" si="90"/>
        <v>-14019.65454281952</v>
      </c>
      <c r="G368" s="99">
        <f t="shared" si="91"/>
        <v>-2594.4661138180386</v>
      </c>
      <c r="H368" s="99">
        <f t="shared" si="106"/>
        <v>300</v>
      </c>
      <c r="I368" s="63">
        <f t="shared" si="92"/>
        <v>-127.25983537178837</v>
      </c>
      <c r="J368" s="63">
        <f t="shared" si="93"/>
        <v>3.6602540378443935</v>
      </c>
      <c r="K368" s="63">
        <f t="shared" si="94"/>
        <v>-6.123724356957949</v>
      </c>
      <c r="L368" s="63">
        <f t="shared" si="95"/>
        <v>-129.72330569090192</v>
      </c>
      <c r="M368" s="99">
        <f t="shared" si="96"/>
        <v>-2545.196707435767</v>
      </c>
      <c r="N368" s="81">
        <f t="shared" si="97"/>
        <v>1818675.9319390184</v>
      </c>
      <c r="O368" s="82">
        <f t="shared" si="107"/>
        <v>-209936.74571513478</v>
      </c>
      <c r="P368" s="83">
        <f t="shared" si="98"/>
        <v>196550713.50000003</v>
      </c>
      <c r="Q368" s="64">
        <f t="shared" si="99"/>
        <v>16828.13603937519</v>
      </c>
      <c r="R368" s="65">
        <f t="shared" si="100"/>
        <v>129.72330569090192</v>
      </c>
      <c r="S368" s="81">
        <f>N368</f>
        <v>1818675.9319390184</v>
      </c>
      <c r="T368" s="81">
        <f>N368</f>
        <v>1818675.9319390184</v>
      </c>
      <c r="U368" s="81">
        <f>N368</f>
        <v>1818675.9319390184</v>
      </c>
      <c r="V368" s="81"/>
      <c r="W368" s="82">
        <f>O368</f>
        <v>-209936.74571513478</v>
      </c>
      <c r="X368" s="82">
        <f>O368</f>
        <v>-209936.74571513478</v>
      </c>
      <c r="Y368" s="82">
        <f>O368</f>
        <v>-209936.74571513478</v>
      </c>
      <c r="Z368" s="94"/>
      <c r="AA368" s="83">
        <f>P368</f>
        <v>196550713.50000003</v>
      </c>
      <c r="AB368" s="83">
        <f>P368</f>
        <v>196550713.50000003</v>
      </c>
      <c r="AC368" s="102">
        <f>P368</f>
        <v>196550713.50000003</v>
      </c>
      <c r="AD368" s="102"/>
      <c r="AE368" s="104">
        <f>Q368</f>
        <v>16828.13603937519</v>
      </c>
      <c r="AF368" s="104">
        <f>Q368</f>
        <v>16828.13603937519</v>
      </c>
      <c r="AG368" s="104">
        <f>Q368</f>
        <v>16828.13603937519</v>
      </c>
      <c r="AH368" s="104"/>
      <c r="AI368" s="56" t="s">
        <v>75</v>
      </c>
      <c r="AJ368" s="20">
        <f t="shared" si="104"/>
        <v>129.72330569090192</v>
      </c>
      <c r="AK368" s="89">
        <f t="shared" si="105"/>
        <v>14019.65454281952</v>
      </c>
      <c r="AL368" s="99">
        <f t="shared" si="84"/>
        <v>300</v>
      </c>
      <c r="AM368" s="20">
        <f t="shared" si="102"/>
        <v>90375.90268472087</v>
      </c>
      <c r="AN368" s="20">
        <f t="shared" si="103"/>
        <v>-6362.991768589419</v>
      </c>
    </row>
    <row r="369" spans="1:40" ht="13.5" customHeight="1">
      <c r="A369" s="97">
        <v>369</v>
      </c>
      <c r="B369" s="99">
        <v>301</v>
      </c>
      <c r="C369" s="127">
        <f t="shared" si="101"/>
        <v>-14058.087760892078</v>
      </c>
      <c r="D369" s="127">
        <f t="shared" si="88"/>
        <v>384.513829233473</v>
      </c>
      <c r="E369" s="127">
        <f t="shared" si="89"/>
        <v>-169.4161754552459</v>
      </c>
      <c r="F369" s="127">
        <f t="shared" si="90"/>
        <v>-13842.990107113852</v>
      </c>
      <c r="G369" s="99">
        <f t="shared" si="91"/>
        <v>-2579.025552010651</v>
      </c>
      <c r="H369" s="99">
        <f t="shared" si="106"/>
        <v>301</v>
      </c>
      <c r="I369" s="63">
        <f t="shared" si="48"/>
        <v>-127.27922061357856</v>
      </c>
      <c r="J369" s="63">
        <f t="shared" si="93"/>
        <v>4.836895252959487</v>
      </c>
      <c r="K369" s="63">
        <f t="shared" si="94"/>
        <v>-6.508952239913489</v>
      </c>
      <c r="L369" s="63">
        <f t="shared" si="95"/>
        <v>-128.95127760053256</v>
      </c>
      <c r="M369" s="99">
        <f t="shared" si="96"/>
        <v>-2545.584412271571</v>
      </c>
      <c r="N369" s="81">
        <f t="shared" si="97"/>
        <v>1785071.2601238643</v>
      </c>
      <c r="O369" s="82">
        <f t="shared" si="107"/>
        <v>-222209.70926074567</v>
      </c>
      <c r="P369" s="83">
        <f t="shared" si="98"/>
        <v>191628375.10565197</v>
      </c>
      <c r="Q369" s="64">
        <f t="shared" si="99"/>
        <v>16628.431994809613</v>
      </c>
      <c r="R369" s="65">
        <f t="shared" si="100"/>
        <v>128.95127760053256</v>
      </c>
      <c r="S369" s="81"/>
      <c r="T369" s="81"/>
      <c r="U369" s="81"/>
      <c r="V369" s="81"/>
      <c r="W369" s="77"/>
      <c r="X369" s="77"/>
      <c r="Y369" s="77"/>
      <c r="Z369" s="77"/>
      <c r="AA369" s="77"/>
      <c r="AB369" s="77"/>
      <c r="AC369" s="92"/>
      <c r="AD369" s="92"/>
      <c r="AE369" s="92"/>
      <c r="AF369" s="92"/>
      <c r="AG369" s="92"/>
      <c r="AH369" s="92"/>
      <c r="AJ369" s="20">
        <f t="shared" si="104"/>
        <v>128.95127760053256</v>
      </c>
      <c r="AK369" s="89">
        <f t="shared" si="105"/>
        <v>13842.990107113852</v>
      </c>
      <c r="AL369" s="99">
        <f t="shared" si="84"/>
        <v>301</v>
      </c>
      <c r="AM369" s="20">
        <f t="shared" si="102"/>
        <v>89465.12267618158</v>
      </c>
      <c r="AN369" s="20">
        <f t="shared" si="103"/>
        <v>-6363.961030678928</v>
      </c>
    </row>
    <row r="370" spans="1:40" ht="13.5" customHeight="1">
      <c r="A370" s="97">
        <v>370</v>
      </c>
      <c r="B370" s="99">
        <v>302</v>
      </c>
      <c r="C370" s="127">
        <f t="shared" si="101"/>
        <v>-13908.527018540179</v>
      </c>
      <c r="D370" s="127">
        <f t="shared" si="88"/>
        <v>398.677814633205</v>
      </c>
      <c r="E370" s="127">
        <f t="shared" si="89"/>
        <v>-152.5950152390514</v>
      </c>
      <c r="F370" s="127">
        <f t="shared" si="90"/>
        <v>-13662.444219146024</v>
      </c>
      <c r="G370" s="99">
        <f t="shared" si="91"/>
        <v>-2561.605144682293</v>
      </c>
      <c r="H370" s="99">
        <f t="shared" si="106"/>
        <v>302</v>
      </c>
      <c r="I370" s="63">
        <f t="shared" si="92"/>
        <v>-127.25983537178837</v>
      </c>
      <c r="J370" s="63">
        <f t="shared" si="93"/>
        <v>5.976724774602401</v>
      </c>
      <c r="K370" s="63">
        <f t="shared" si="94"/>
        <v>-6.797146636928665</v>
      </c>
      <c r="L370" s="63">
        <f t="shared" si="95"/>
        <v>-128.08025723411464</v>
      </c>
      <c r="M370" s="99">
        <f t="shared" si="96"/>
        <v>-2545.196707435767</v>
      </c>
      <c r="N370" s="81">
        <f t="shared" si="97"/>
        <v>1749889.3700349652</v>
      </c>
      <c r="O370" s="82">
        <f t="shared" si="107"/>
        <v>-232090.86359576142</v>
      </c>
      <c r="P370" s="83">
        <f t="shared" si="98"/>
        <v>186662382.0412766</v>
      </c>
      <c r="Q370" s="64">
        <f t="shared" si="99"/>
        <v>16404.552293156976</v>
      </c>
      <c r="R370" s="65">
        <f t="shared" si="100"/>
        <v>128.08025723411464</v>
      </c>
      <c r="S370" s="81"/>
      <c r="T370" s="81"/>
      <c r="U370" s="81"/>
      <c r="V370" s="81"/>
      <c r="W370" s="77"/>
      <c r="X370" s="77"/>
      <c r="Y370" s="77"/>
      <c r="Z370" s="77"/>
      <c r="AA370" s="77"/>
      <c r="AB370" s="77"/>
      <c r="AC370" s="92"/>
      <c r="AD370" s="92"/>
      <c r="AE370" s="92"/>
      <c r="AF370" s="92"/>
      <c r="AG370" s="92"/>
      <c r="AH370" s="92"/>
      <c r="AJ370" s="20">
        <f t="shared" si="104"/>
        <v>128.08025723411464</v>
      </c>
      <c r="AK370" s="89">
        <f t="shared" si="105"/>
        <v>13662.444219146024</v>
      </c>
      <c r="AL370" s="99">
        <f t="shared" si="84"/>
        <v>302</v>
      </c>
      <c r="AM370" s="20">
        <f t="shared" si="102"/>
        <v>88499.84293217468</v>
      </c>
      <c r="AN370" s="20">
        <f t="shared" si="103"/>
        <v>-6362.991768589419</v>
      </c>
    </row>
    <row r="371" spans="1:40" ht="13.5" customHeight="1">
      <c r="A371" s="97">
        <v>371</v>
      </c>
      <c r="B371" s="99">
        <v>303</v>
      </c>
      <c r="C371" s="127">
        <f t="shared" si="101"/>
        <v>-13754.729604123504</v>
      </c>
      <c r="D371" s="127">
        <f t="shared" si="88"/>
        <v>409.80762113533115</v>
      </c>
      <c r="E371" s="127">
        <f t="shared" si="89"/>
        <v>-133.49901481509386</v>
      </c>
      <c r="F371" s="127">
        <f t="shared" si="90"/>
        <v>-13478.420997803267</v>
      </c>
      <c r="G371" s="99">
        <f t="shared" si="91"/>
        <v>-2542.292579456437</v>
      </c>
      <c r="H371" s="99">
        <f t="shared" si="106"/>
        <v>303</v>
      </c>
      <c r="I371" s="63">
        <f t="shared" si="48"/>
        <v>-127.20168555135022</v>
      </c>
      <c r="J371" s="63">
        <f t="shared" si="93"/>
        <v>7.071067811865456</v>
      </c>
      <c r="K371" s="63">
        <f t="shared" si="94"/>
        <v>-6.984011233337099</v>
      </c>
      <c r="L371" s="63">
        <f t="shared" si="95"/>
        <v>-127.11462897282186</v>
      </c>
      <c r="M371" s="99">
        <f t="shared" si="96"/>
        <v>-2544.0337110270043</v>
      </c>
      <c r="N371" s="81">
        <f t="shared" si="97"/>
        <v>1713304.4842752537</v>
      </c>
      <c r="O371" s="82">
        <f t="shared" si="107"/>
        <v>-239856.42918369567</v>
      </c>
      <c r="P371" s="83">
        <f t="shared" si="98"/>
        <v>181667832.594024</v>
      </c>
      <c r="Q371" s="64">
        <f t="shared" si="99"/>
        <v>16158.128898898163</v>
      </c>
      <c r="R371" s="65">
        <f t="shared" si="100"/>
        <v>127.11462897282186</v>
      </c>
      <c r="S371" s="81"/>
      <c r="T371" s="81"/>
      <c r="U371" s="81"/>
      <c r="V371" s="81"/>
      <c r="W371" s="77"/>
      <c r="X371" s="77"/>
      <c r="Y371" s="77"/>
      <c r="Z371" s="77"/>
      <c r="AA371" s="77"/>
      <c r="AB371" s="77"/>
      <c r="AC371" s="92"/>
      <c r="AD371" s="92"/>
      <c r="AE371" s="92"/>
      <c r="AF371" s="92"/>
      <c r="AG371" s="92"/>
      <c r="AH371" s="92"/>
      <c r="AJ371" s="20">
        <f t="shared" si="104"/>
        <v>127.11462897282186</v>
      </c>
      <c r="AK371" s="89">
        <f t="shared" si="105"/>
        <v>13478.420997803267</v>
      </c>
      <c r="AL371" s="99">
        <f t="shared" si="84"/>
        <v>303</v>
      </c>
      <c r="AM371" s="20">
        <f t="shared" si="102"/>
        <v>87481.2394973783</v>
      </c>
      <c r="AN371" s="20">
        <f t="shared" si="103"/>
        <v>-6360.084277567511</v>
      </c>
    </row>
    <row r="372" spans="1:40" ht="13.5" customHeight="1">
      <c r="A372" s="97">
        <v>372</v>
      </c>
      <c r="B372" s="99">
        <v>304</v>
      </c>
      <c r="C372" s="127">
        <f t="shared" si="101"/>
        <v>-13596.742365824348</v>
      </c>
      <c r="D372" s="127">
        <f t="shared" si="88"/>
        <v>417.8185441920115</v>
      </c>
      <c r="E372" s="127">
        <f t="shared" si="89"/>
        <v>-112.41285156620596</v>
      </c>
      <c r="F372" s="127">
        <f t="shared" si="90"/>
        <v>-13291.33667319854</v>
      </c>
      <c r="G372" s="99">
        <f t="shared" si="91"/>
        <v>-2521.1990684043662</v>
      </c>
      <c r="H372" s="99">
        <f t="shared" si="106"/>
        <v>304</v>
      </c>
      <c r="I372" s="63">
        <f t="shared" si="92"/>
        <v>-127.10478886526273</v>
      </c>
      <c r="J372" s="63">
        <f t="shared" si="93"/>
        <v>8.111595753452779</v>
      </c>
      <c r="K372" s="63">
        <f t="shared" si="94"/>
        <v>-7.066760308408345</v>
      </c>
      <c r="L372" s="63">
        <f t="shared" si="95"/>
        <v>-126.0599534202183</v>
      </c>
      <c r="M372" s="99">
        <f t="shared" si="96"/>
        <v>-2542.0957773052546</v>
      </c>
      <c r="N372" s="81">
        <f t="shared" si="97"/>
        <v>1675505.2819158474</v>
      </c>
      <c r="O372" s="82">
        <f t="shared" si="107"/>
        <v>-245791.58170520357</v>
      </c>
      <c r="P372" s="83">
        <f t="shared" si="98"/>
        <v>176659630.56031245</v>
      </c>
      <c r="Q372" s="64">
        <f t="shared" si="99"/>
        <v>15891.111856307609</v>
      </c>
      <c r="R372" s="65">
        <f t="shared" si="100"/>
        <v>126.0599534202183</v>
      </c>
      <c r="S372" s="81"/>
      <c r="T372" s="81"/>
      <c r="U372" s="81"/>
      <c r="V372" s="81"/>
      <c r="W372" s="77"/>
      <c r="X372" s="77"/>
      <c r="Y372" s="77"/>
      <c r="Z372" s="77"/>
      <c r="AA372" s="77"/>
      <c r="AB372" s="77"/>
      <c r="AC372" s="92"/>
      <c r="AD372" s="92"/>
      <c r="AE372" s="92"/>
      <c r="AF372" s="92"/>
      <c r="AG372" s="92"/>
      <c r="AH372" s="92"/>
      <c r="AJ372" s="20">
        <f t="shared" si="104"/>
        <v>126.0599534202183</v>
      </c>
      <c r="AK372" s="89">
        <f t="shared" si="105"/>
        <v>13291.33667319854</v>
      </c>
      <c r="AL372" s="99">
        <f t="shared" si="84"/>
        <v>304</v>
      </c>
      <c r="AM372" s="20">
        <f t="shared" si="102"/>
        <v>86410.55338317383</v>
      </c>
      <c r="AN372" s="20">
        <f t="shared" si="103"/>
        <v>-6355.239443263136</v>
      </c>
    </row>
    <row r="373" spans="1:40" ht="13.5" customHeight="1">
      <c r="A373" s="97">
        <v>373</v>
      </c>
      <c r="B373" s="99">
        <v>305</v>
      </c>
      <c r="C373" s="127">
        <f t="shared" si="101"/>
        <v>-13434.61342808597</v>
      </c>
      <c r="D373" s="127">
        <f t="shared" si="88"/>
        <v>422.649615841655</v>
      </c>
      <c r="E373" s="127">
        <f t="shared" si="89"/>
        <v>-89.6508716190358</v>
      </c>
      <c r="F373" s="127">
        <f t="shared" si="90"/>
        <v>-13101.61468386335</v>
      </c>
      <c r="G373" s="99">
        <f t="shared" si="91"/>
        <v>-2498.4589107956376</v>
      </c>
      <c r="H373" s="99">
        <f t="shared" si="106"/>
        <v>305</v>
      </c>
      <c r="I373" s="63">
        <f t="shared" si="48"/>
        <v>-126.96917482919515</v>
      </c>
      <c r="J373" s="63">
        <f t="shared" si="93"/>
        <v>9.090389553440854</v>
      </c>
      <c r="K373" s="63">
        <f t="shared" si="94"/>
        <v>-7.044160264027585</v>
      </c>
      <c r="L373" s="63">
        <f t="shared" si="95"/>
        <v>-124.92294553978188</v>
      </c>
      <c r="M373" s="99">
        <f t="shared" si="96"/>
        <v>-2539.3834965839033</v>
      </c>
      <c r="N373" s="81">
        <f t="shared" si="97"/>
        <v>1636692.297635468</v>
      </c>
      <c r="O373" s="82">
        <f t="shared" si="107"/>
        <v>-250185.41869441574</v>
      </c>
      <c r="P373" s="83">
        <f t="shared" si="98"/>
        <v>171652307.32442376</v>
      </c>
      <c r="Q373" s="64">
        <f t="shared" si="99"/>
        <v>15605.742322335309</v>
      </c>
      <c r="R373" s="65">
        <f t="shared" si="100"/>
        <v>124.92294553978188</v>
      </c>
      <c r="S373" s="81"/>
      <c r="T373" s="81"/>
      <c r="U373" s="81"/>
      <c r="V373" s="81"/>
      <c r="W373" s="77"/>
      <c r="X373" s="77"/>
      <c r="Y373" s="77"/>
      <c r="Z373" s="77"/>
      <c r="AA373" s="77"/>
      <c r="AB373" s="77"/>
      <c r="AC373" s="92"/>
      <c r="AD373" s="92"/>
      <c r="AE373" s="92"/>
      <c r="AF373" s="92"/>
      <c r="AG373" s="92"/>
      <c r="AH373" s="92"/>
      <c r="AJ373" s="20">
        <f t="shared" si="104"/>
        <v>124.92294553978188</v>
      </c>
      <c r="AK373" s="89">
        <f t="shared" si="105"/>
        <v>13101.61468386335</v>
      </c>
      <c r="AL373" s="99">
        <f t="shared" si="84"/>
        <v>305</v>
      </c>
      <c r="AM373" s="20">
        <f t="shared" si="102"/>
        <v>85289.08905566501</v>
      </c>
      <c r="AN373" s="20">
        <f t="shared" si="103"/>
        <v>-6348.458741459758</v>
      </c>
    </row>
    <row r="374" spans="1:40" ht="13.5" customHeight="1">
      <c r="A374" s="97">
        <v>374</v>
      </c>
      <c r="B374" s="99">
        <v>306</v>
      </c>
      <c r="C374" s="127">
        <f t="shared" si="101"/>
        <v>-13268.392176953372</v>
      </c>
      <c r="D374" s="127">
        <f t="shared" si="88"/>
        <v>424.26406871192853</v>
      </c>
      <c r="E374" s="127">
        <f t="shared" si="89"/>
        <v>-65.55240366732382</v>
      </c>
      <c r="F374" s="127">
        <f t="shared" si="90"/>
        <v>-12909.680511908766</v>
      </c>
      <c r="G374" s="99">
        <f t="shared" si="91"/>
        <v>-2474.2286553459767</v>
      </c>
      <c r="H374" s="99">
        <f t="shared" si="106"/>
        <v>306</v>
      </c>
      <c r="I374" s="63">
        <f t="shared" si="92"/>
        <v>-126.79488475249657</v>
      </c>
      <c r="J374" s="63">
        <f t="shared" si="93"/>
        <v>10</v>
      </c>
      <c r="K374" s="63">
        <f t="shared" si="94"/>
        <v>-6.916548014802259</v>
      </c>
      <c r="L374" s="63">
        <f t="shared" si="95"/>
        <v>-123.71143276729883</v>
      </c>
      <c r="M374" s="99">
        <f t="shared" si="96"/>
        <v>-2535.8976950499314</v>
      </c>
      <c r="N374" s="81">
        <f t="shared" si="97"/>
        <v>1597075.0726963093</v>
      </c>
      <c r="O374" s="82">
        <f t="shared" si="107"/>
        <v>-253326.11001330716</v>
      </c>
      <c r="P374" s="83">
        <f t="shared" si="98"/>
        <v>166659850.91955698</v>
      </c>
      <c r="Q374" s="64">
        <f t="shared" si="99"/>
        <v>15304.5185973379</v>
      </c>
      <c r="R374" s="65">
        <f t="shared" si="100"/>
        <v>123.71143276729883</v>
      </c>
      <c r="S374" s="81"/>
      <c r="T374" s="81"/>
      <c r="U374" s="81"/>
      <c r="V374" s="81"/>
      <c r="W374" s="77"/>
      <c r="X374" s="77"/>
      <c r="Y374" s="187"/>
      <c r="Z374" s="77"/>
      <c r="AA374" s="77"/>
      <c r="AB374" s="77"/>
      <c r="AC374" s="92"/>
      <c r="AD374" s="92"/>
      <c r="AE374" s="92"/>
      <c r="AF374" s="92"/>
      <c r="AG374" s="92"/>
      <c r="AH374" s="92"/>
      <c r="AJ374" s="20">
        <f t="shared" si="104"/>
        <v>123.71143276729883</v>
      </c>
      <c r="AK374" s="89">
        <f t="shared" si="105"/>
        <v>12909.680511908766</v>
      </c>
      <c r="AL374" s="99">
        <f t="shared" si="84"/>
        <v>306</v>
      </c>
      <c r="AM374" s="20">
        <f t="shared" si="102"/>
        <v>84118.2128463865</v>
      </c>
      <c r="AN374" s="20">
        <f t="shared" si="103"/>
        <v>-6339.744237624828</v>
      </c>
    </row>
    <row r="375" spans="1:40" ht="13.5" customHeight="1">
      <c r="A375" s="97">
        <v>375</v>
      </c>
      <c r="B375" s="99">
        <v>307</v>
      </c>
      <c r="C375" s="127">
        <f t="shared" si="101"/>
        <v>-13098.129245029873</v>
      </c>
      <c r="D375" s="127">
        <f t="shared" si="88"/>
        <v>422.64961584165513</v>
      </c>
      <c r="E375" s="127">
        <f t="shared" si="89"/>
        <v>-40.47670036264427</v>
      </c>
      <c r="F375" s="127">
        <f t="shared" si="90"/>
        <v>-12715.956329550861</v>
      </c>
      <c r="G375" s="99">
        <f t="shared" si="91"/>
        <v>-2448.6858656531986</v>
      </c>
      <c r="H375" s="99">
        <f t="shared" si="106"/>
        <v>307</v>
      </c>
      <c r="I375" s="63">
        <f t="shared" si="48"/>
        <v>-126.58197172561275</v>
      </c>
      <c r="J375" s="63">
        <f t="shared" si="93"/>
        <v>10.83350440839405</v>
      </c>
      <c r="K375" s="63">
        <f t="shared" si="94"/>
        <v>-6.68582596544122</v>
      </c>
      <c r="L375" s="63">
        <f t="shared" si="95"/>
        <v>-122.43429328265992</v>
      </c>
      <c r="M375" s="99">
        <f t="shared" si="96"/>
        <v>-2531.639434512255</v>
      </c>
      <c r="N375" s="81">
        <f t="shared" si="97"/>
        <v>1556869.126621726</v>
      </c>
      <c r="O375" s="82">
        <f t="shared" si="107"/>
        <v>-255496.32395560705</v>
      </c>
      <c r="P375" s="83">
        <f t="shared" si="98"/>
        <v>161695545.3750446</v>
      </c>
      <c r="Q375" s="64">
        <f t="shared" si="99"/>
        <v>14990.156171624385</v>
      </c>
      <c r="R375" s="65">
        <f t="shared" si="100"/>
        <v>122.43429328265992</v>
      </c>
      <c r="S375" s="81"/>
      <c r="T375" s="81"/>
      <c r="U375" s="81"/>
      <c r="V375" s="81"/>
      <c r="W375" s="77"/>
      <c r="X375" s="77"/>
      <c r="Y375" s="77"/>
      <c r="Z375" s="77"/>
      <c r="AA375" s="77"/>
      <c r="AB375" s="77"/>
      <c r="AC375" s="92"/>
      <c r="AD375" s="92"/>
      <c r="AE375" s="92"/>
      <c r="AF375" s="92"/>
      <c r="AG375" s="92"/>
      <c r="AH375" s="92"/>
      <c r="AJ375" s="20">
        <f t="shared" si="104"/>
        <v>122.43429328265992</v>
      </c>
      <c r="AK375" s="89">
        <f t="shared" si="105"/>
        <v>12715.956329550861</v>
      </c>
      <c r="AL375" s="99">
        <f t="shared" si="84"/>
        <v>307</v>
      </c>
      <c r="AM375" s="20">
        <f t="shared" si="102"/>
        <v>82899.35128763964</v>
      </c>
      <c r="AN375" s="20">
        <f t="shared" si="103"/>
        <v>-6329.098586280637</v>
      </c>
    </row>
    <row r="376" spans="1:40" ht="13.5" customHeight="1">
      <c r="A376" s="97">
        <v>376</v>
      </c>
      <c r="B376" s="99">
        <v>308</v>
      </c>
      <c r="C376" s="127">
        <f t="shared" si="101"/>
        <v>-12923.876496053914</v>
      </c>
      <c r="D376" s="127">
        <f t="shared" si="88"/>
        <v>417.8185441920116</v>
      </c>
      <c r="E376" s="127">
        <f t="shared" si="89"/>
        <v>-14.797582684840602</v>
      </c>
      <c r="F376" s="127">
        <f t="shared" si="90"/>
        <v>-12520.855534546743</v>
      </c>
      <c r="G376" s="99">
        <f t="shared" si="91"/>
        <v>-2422.0274989481045</v>
      </c>
      <c r="H376" s="99">
        <f t="shared" si="106"/>
        <v>308</v>
      </c>
      <c r="I376" s="63">
        <f t="shared" si="92"/>
        <v>-126.33050060391422</v>
      </c>
      <c r="J376" s="63">
        <f t="shared" si="93"/>
        <v>11.584559306791382</v>
      </c>
      <c r="K376" s="63">
        <f t="shared" si="94"/>
        <v>-6.355433650282377</v>
      </c>
      <c r="L376" s="63">
        <f t="shared" si="95"/>
        <v>-121.10137494740522</v>
      </c>
      <c r="M376" s="99">
        <f t="shared" si="96"/>
        <v>-2526.6100120782844</v>
      </c>
      <c r="N376" s="81">
        <f t="shared" si="97"/>
        <v>1516292.8207514388</v>
      </c>
      <c r="O376" s="82">
        <f t="shared" si="107"/>
        <v>-256969.00761076642</v>
      </c>
      <c r="P376" s="83">
        <f t="shared" si="98"/>
        <v>156771823.3169898</v>
      </c>
      <c r="Q376" s="64">
        <f t="shared" si="99"/>
        <v>14665.543014152025</v>
      </c>
      <c r="R376" s="65">
        <f t="shared" si="100"/>
        <v>121.10137494740522</v>
      </c>
      <c r="S376" s="81"/>
      <c r="T376" s="81"/>
      <c r="U376" s="81"/>
      <c r="V376" s="81"/>
      <c r="W376" s="77"/>
      <c r="X376" s="77"/>
      <c r="Y376" s="77"/>
      <c r="Z376" s="77"/>
      <c r="AA376" s="77"/>
      <c r="AB376" s="77"/>
      <c r="AC376" s="92"/>
      <c r="AD376" s="92"/>
      <c r="AE376" s="92"/>
      <c r="AF376" s="92"/>
      <c r="AG376" s="92"/>
      <c r="AH376" s="92"/>
      <c r="AJ376" s="20">
        <f t="shared" si="104"/>
        <v>121.10137494740522</v>
      </c>
      <c r="AK376" s="89">
        <f t="shared" si="105"/>
        <v>12520.855534546743</v>
      </c>
      <c r="AL376" s="99">
        <f t="shared" si="84"/>
        <v>308</v>
      </c>
      <c r="AM376" s="20">
        <f t="shared" si="102"/>
        <v>81633.9893744826</v>
      </c>
      <c r="AN376" s="20">
        <f t="shared" si="103"/>
        <v>-6316.525030195711</v>
      </c>
    </row>
    <row r="377" spans="1:40" ht="13.5" customHeight="1">
      <c r="A377" s="97">
        <v>377</v>
      </c>
      <c r="B377" s="99">
        <v>309</v>
      </c>
      <c r="C377" s="127">
        <f t="shared" si="101"/>
        <v>-12745.687009100851</v>
      </c>
      <c r="D377" s="127">
        <f t="shared" si="88"/>
        <v>409.8076211353314</v>
      </c>
      <c r="E377" s="127">
        <f t="shared" si="89"/>
        <v>11.102132867780155</v>
      </c>
      <c r="F377" s="127">
        <f t="shared" si="90"/>
        <v>-12324.77725509774</v>
      </c>
      <c r="G377" s="99">
        <f t="shared" si="91"/>
        <v>-2394.4679146356525</v>
      </c>
      <c r="H377" s="99">
        <f t="shared" si="106"/>
        <v>309</v>
      </c>
      <c r="I377" s="63">
        <f t="shared" si="48"/>
        <v>-126.04054798794071</v>
      </c>
      <c r="J377" s="63">
        <f t="shared" si="93"/>
        <v>12.247448713915901</v>
      </c>
      <c r="K377" s="63">
        <f t="shared" si="94"/>
        <v>-5.930296457757826</v>
      </c>
      <c r="L377" s="63">
        <f t="shared" si="95"/>
        <v>-119.72339573178263</v>
      </c>
      <c r="M377" s="99">
        <f t="shared" si="96"/>
        <v>-2520.810959758814</v>
      </c>
      <c r="N377" s="81">
        <f t="shared" si="97"/>
        <v>1475564.1846181406</v>
      </c>
      <c r="O377" s="82">
        <f t="shared" si="107"/>
        <v>-258003.58503910893</v>
      </c>
      <c r="P377" s="83">
        <f t="shared" si="98"/>
        <v>151900134.3877746</v>
      </c>
      <c r="Q377" s="64">
        <f t="shared" si="99"/>
        <v>14333.691485549027</v>
      </c>
      <c r="R377" s="65">
        <f t="shared" si="100"/>
        <v>119.72339573178263</v>
      </c>
      <c r="S377" s="81"/>
      <c r="T377" s="81"/>
      <c r="U377" s="81"/>
      <c r="V377" s="81"/>
      <c r="W377" s="77"/>
      <c r="X377" s="77"/>
      <c r="Y377" s="77"/>
      <c r="Z377" s="77"/>
      <c r="AA377" s="77"/>
      <c r="AB377" s="77"/>
      <c r="AC377" s="92"/>
      <c r="AD377" s="92"/>
      <c r="AE377" s="92"/>
      <c r="AF377" s="92"/>
      <c r="AG377" s="92"/>
      <c r="AH377" s="92"/>
      <c r="AJ377" s="20">
        <f t="shared" si="104"/>
        <v>119.72339573178263</v>
      </c>
      <c r="AK377" s="89">
        <f t="shared" si="105"/>
        <v>12324.77725509774</v>
      </c>
      <c r="AL377" s="99">
        <f t="shared" si="84"/>
        <v>309</v>
      </c>
      <c r="AM377" s="20">
        <f t="shared" si="102"/>
        <v>80323.66875549243</v>
      </c>
      <c r="AN377" s="20">
        <f t="shared" si="103"/>
        <v>-6302.027399397036</v>
      </c>
    </row>
    <row r="378" spans="1:40" ht="13.5" customHeight="1">
      <c r="A378" s="97">
        <v>378</v>
      </c>
      <c r="B378" s="99">
        <v>310</v>
      </c>
      <c r="C378" s="127">
        <f t="shared" si="101"/>
        <v>-12563.615062414567</v>
      </c>
      <c r="D378" s="127">
        <f t="shared" si="88"/>
        <v>398.67781463320534</v>
      </c>
      <c r="E378" s="127">
        <f t="shared" si="89"/>
        <v>36.83634119069076</v>
      </c>
      <c r="F378" s="127">
        <f t="shared" si="90"/>
        <v>-12128.100906590671</v>
      </c>
      <c r="G378" s="99">
        <f t="shared" si="91"/>
        <v>-2366.2365352629827</v>
      </c>
      <c r="H378" s="99">
        <f t="shared" si="106"/>
        <v>310</v>
      </c>
      <c r="I378" s="63">
        <f t="shared" si="92"/>
        <v>-125.71220220006786</v>
      </c>
      <c r="J378" s="63">
        <f t="shared" si="93"/>
        <v>12.817127641115768</v>
      </c>
      <c r="K378" s="63">
        <f t="shared" si="94"/>
        <v>-5.416752204197037</v>
      </c>
      <c r="L378" s="63">
        <f t="shared" si="95"/>
        <v>-118.31182676314914</v>
      </c>
      <c r="M378" s="99">
        <f t="shared" si="96"/>
        <v>-2514.2440440013575</v>
      </c>
      <c r="N378" s="81">
        <f t="shared" si="97"/>
        <v>1434897.7734265474</v>
      </c>
      <c r="O378" s="82">
        <f t="shared" si="107"/>
        <v>-258842.62051966204</v>
      </c>
      <c r="P378" s="83">
        <f t="shared" si="98"/>
        <v>147090831.60044545</v>
      </c>
      <c r="Q378" s="64">
        <f t="shared" si="99"/>
        <v>13997.688352033414</v>
      </c>
      <c r="R378" s="65">
        <f t="shared" si="100"/>
        <v>118.31182676314914</v>
      </c>
      <c r="S378" s="81">
        <f>N378</f>
        <v>1434897.7734265474</v>
      </c>
      <c r="T378" s="81"/>
      <c r="U378" s="81"/>
      <c r="V378" s="81"/>
      <c r="W378" s="82">
        <f>O378</f>
        <v>-258842.62051966204</v>
      </c>
      <c r="X378" s="82"/>
      <c r="Y378" s="82"/>
      <c r="Z378" s="82"/>
      <c r="AA378" s="83">
        <f>P378</f>
        <v>147090831.60044545</v>
      </c>
      <c r="AB378" s="83"/>
      <c r="AC378" s="102"/>
      <c r="AD378" s="102"/>
      <c r="AE378" s="104">
        <f>Q378</f>
        <v>13997.688352033414</v>
      </c>
      <c r="AF378" s="104"/>
      <c r="AG378" s="104"/>
      <c r="AH378" s="104"/>
      <c r="AI378" s="56" t="s">
        <v>76</v>
      </c>
      <c r="AJ378" s="20">
        <f t="shared" si="104"/>
        <v>118.31182676314914</v>
      </c>
      <c r="AK378" s="89">
        <f t="shared" si="105"/>
        <v>12128.100906590671</v>
      </c>
      <c r="AL378" s="99">
        <f t="shared" si="84"/>
        <v>310</v>
      </c>
      <c r="AM378" s="20">
        <f t="shared" si="102"/>
        <v>78969.98585450392</v>
      </c>
      <c r="AN378" s="20">
        <f t="shared" si="103"/>
        <v>-6285.610110003393</v>
      </c>
    </row>
    <row r="379" spans="1:40" ht="13.5" customHeight="1">
      <c r="A379" s="97">
        <v>379</v>
      </c>
      <c r="B379" s="99">
        <v>311</v>
      </c>
      <c r="C379" s="127">
        <f t="shared" si="101"/>
        <v>-12377.716116873808</v>
      </c>
      <c r="D379" s="127">
        <f t="shared" si="88"/>
        <v>384.5138292334734</v>
      </c>
      <c r="E379" s="127">
        <f t="shared" si="89"/>
        <v>62.02140451095499</v>
      </c>
      <c r="F379" s="127">
        <f t="shared" si="90"/>
        <v>-11931.180883129378</v>
      </c>
      <c r="G379" s="99">
        <f t="shared" si="91"/>
        <v>-2337.575188428258</v>
      </c>
      <c r="H379" s="99">
        <f t="shared" si="106"/>
        <v>311</v>
      </c>
      <c r="I379" s="63">
        <f t="shared" si="48"/>
        <v>-125.34556325760343</v>
      </c>
      <c r="J379" s="63">
        <f t="shared" si="93"/>
        <v>13.2892604877735</v>
      </c>
      <c r="K379" s="63">
        <f t="shared" si="94"/>
        <v>-4.8224566515829785</v>
      </c>
      <c r="L379" s="63">
        <f t="shared" si="95"/>
        <v>-116.87875942141291</v>
      </c>
      <c r="M379" s="99">
        <f t="shared" si="96"/>
        <v>-2506.9112651520686</v>
      </c>
      <c r="N379" s="81">
        <f t="shared" si="97"/>
        <v>1394501.6200526394</v>
      </c>
      <c r="O379" s="82">
        <f t="shared" si="107"/>
        <v>-259708.977377134</v>
      </c>
      <c r="P379" s="83">
        <f t="shared" si="98"/>
        <v>142353077.26595193</v>
      </c>
      <c r="Q379" s="64">
        <f t="shared" si="99"/>
        <v>13660.644403888517</v>
      </c>
      <c r="R379" s="65">
        <f t="shared" si="100"/>
        <v>116.87875942141291</v>
      </c>
      <c r="S379" s="81"/>
      <c r="T379" s="81"/>
      <c r="U379" s="81"/>
      <c r="V379" s="81"/>
      <c r="W379" s="77"/>
      <c r="X379" s="77"/>
      <c r="Y379" s="77"/>
      <c r="Z379" s="77"/>
      <c r="AA379" s="77"/>
      <c r="AB379" s="77"/>
      <c r="AC379" s="92"/>
      <c r="AD379" s="92"/>
      <c r="AE379" s="92"/>
      <c r="AF379" s="92"/>
      <c r="AG379" s="92"/>
      <c r="AH379" s="92"/>
      <c r="AJ379" s="20">
        <f t="shared" si="104"/>
        <v>116.87875942141291</v>
      </c>
      <c r="AK379" s="89">
        <f t="shared" si="105"/>
        <v>11931.180883129378</v>
      </c>
      <c r="AL379" s="99">
        <f t="shared" si="84"/>
        <v>311</v>
      </c>
      <c r="AM379" s="20">
        <f t="shared" si="102"/>
        <v>77574.58992561317</v>
      </c>
      <c r="AN379" s="20">
        <f t="shared" si="103"/>
        <v>-6267.278162880171</v>
      </c>
    </row>
    <row r="380" spans="1:40" ht="13.5" customHeight="1">
      <c r="A380" s="97">
        <v>380</v>
      </c>
      <c r="B380" s="99">
        <v>312</v>
      </c>
      <c r="C380" s="127">
        <f t="shared" si="101"/>
        <v>-12188.04679909821</v>
      </c>
      <c r="D380" s="127">
        <f t="shared" si="88"/>
        <v>367.4234614174775</v>
      </c>
      <c r="E380" s="127">
        <f t="shared" si="89"/>
        <v>86.28187154278402</v>
      </c>
      <c r="F380" s="127">
        <f t="shared" si="90"/>
        <v>-11734.341466137948</v>
      </c>
      <c r="G380" s="99">
        <f t="shared" si="91"/>
        <v>-2308.735163645023</v>
      </c>
      <c r="H380" s="99">
        <f t="shared" si="106"/>
        <v>312</v>
      </c>
      <c r="I380" s="63">
        <f t="shared" si="92"/>
        <v>-124.94074284232099</v>
      </c>
      <c r="J380" s="63">
        <f t="shared" si="93"/>
        <v>13.660254037844371</v>
      </c>
      <c r="K380" s="63">
        <f t="shared" si="94"/>
        <v>-4.156269377774523</v>
      </c>
      <c r="L380" s="63">
        <f t="shared" si="95"/>
        <v>-115.43675818225114</v>
      </c>
      <c r="M380" s="99">
        <f t="shared" si="96"/>
        <v>-2498.81485684642</v>
      </c>
      <c r="N380" s="81">
        <f t="shared" si="97"/>
        <v>1354574.3382545286</v>
      </c>
      <c r="O380" s="82">
        <f t="shared" si="107"/>
        <v>-260803.48641696054</v>
      </c>
      <c r="P380" s="83">
        <f t="shared" si="98"/>
        <v>137694769.6439245</v>
      </c>
      <c r="Q380" s="64">
        <f t="shared" si="99"/>
        <v>13325.645139627526</v>
      </c>
      <c r="R380" s="65">
        <f t="shared" si="100"/>
        <v>115.43675818225114</v>
      </c>
      <c r="S380" s="81"/>
      <c r="T380" s="81"/>
      <c r="U380" s="81"/>
      <c r="V380" s="81"/>
      <c r="W380" s="77"/>
      <c r="X380" s="77"/>
      <c r="Y380" s="77"/>
      <c r="Z380" s="77"/>
      <c r="AA380" s="77"/>
      <c r="AB380" s="77"/>
      <c r="AC380" s="92"/>
      <c r="AD380" s="92"/>
      <c r="AE380" s="92"/>
      <c r="AF380" s="92"/>
      <c r="AG380" s="92"/>
      <c r="AH380" s="92"/>
      <c r="AJ380" s="20">
        <f t="shared" si="104"/>
        <v>115.43675818225114</v>
      </c>
      <c r="AK380" s="89">
        <f t="shared" si="105"/>
        <v>11734.341466137948</v>
      </c>
      <c r="AL380" s="99">
        <f t="shared" si="84"/>
        <v>312</v>
      </c>
      <c r="AM380" s="20">
        <f t="shared" si="102"/>
        <v>76139.18104381514</v>
      </c>
      <c r="AN380" s="20">
        <f t="shared" si="103"/>
        <v>-6247.037142116049</v>
      </c>
    </row>
    <row r="381" spans="1:40" ht="13.5" customHeight="1">
      <c r="A381" s="97">
        <v>381</v>
      </c>
      <c r="B381" s="99">
        <v>313</v>
      </c>
      <c r="C381" s="127">
        <f t="shared" si="101"/>
        <v>-11994.664884199356</v>
      </c>
      <c r="D381" s="127">
        <f t="shared" si="88"/>
        <v>347.53677920374196</v>
      </c>
      <c r="E381" s="127">
        <f t="shared" si="89"/>
        <v>109.25607460144874</v>
      </c>
      <c r="F381" s="127">
        <f t="shared" si="90"/>
        <v>-11537.872030394166</v>
      </c>
      <c r="G381" s="99">
        <f t="shared" si="91"/>
        <v>-2279.9740232129366</v>
      </c>
      <c r="H381" s="99">
        <f t="shared" si="106"/>
        <v>313</v>
      </c>
      <c r="I381" s="63">
        <f t="shared" si="48"/>
        <v>-124.4978642664406</v>
      </c>
      <c r="J381" s="63">
        <f t="shared" si="93"/>
        <v>13.927284806400381</v>
      </c>
      <c r="K381" s="63">
        <f t="shared" si="94"/>
        <v>-3.4281217006066105</v>
      </c>
      <c r="L381" s="63">
        <f t="shared" si="95"/>
        <v>-113.99870116064683</v>
      </c>
      <c r="M381" s="99">
        <f t="shared" si="96"/>
        <v>-2489.957285328812</v>
      </c>
      <c r="N381" s="81">
        <f t="shared" si="97"/>
        <v>1315302.42562269</v>
      </c>
      <c r="O381" s="82">
        <f t="shared" si="107"/>
        <v>-262303.1225000383</v>
      </c>
      <c r="P381" s="83">
        <f t="shared" si="98"/>
        <v>133122490.98975201</v>
      </c>
      <c r="Q381" s="64">
        <f t="shared" si="99"/>
        <v>12995.703866314461</v>
      </c>
      <c r="R381" s="65">
        <f t="shared" si="100"/>
        <v>113.99870116064683</v>
      </c>
      <c r="S381" s="81"/>
      <c r="T381" s="81"/>
      <c r="U381" s="81"/>
      <c r="V381" s="81"/>
      <c r="W381" s="77"/>
      <c r="X381" s="77"/>
      <c r="Y381" s="77"/>
      <c r="Z381" s="77"/>
      <c r="AA381" s="77"/>
      <c r="AB381" s="77"/>
      <c r="AC381" s="92"/>
      <c r="AD381" s="92"/>
      <c r="AE381" s="92"/>
      <c r="AF381" s="92"/>
      <c r="AG381" s="92"/>
      <c r="AH381" s="92"/>
      <c r="AJ381" s="20">
        <f t="shared" si="104"/>
        <v>113.99870116064683</v>
      </c>
      <c r="AK381" s="89">
        <f t="shared" si="105"/>
        <v>11537.872030394166</v>
      </c>
      <c r="AL381" s="99">
        <f t="shared" si="84"/>
        <v>313</v>
      </c>
      <c r="AM381" s="20">
        <f t="shared" si="102"/>
        <v>74665.50803372465</v>
      </c>
      <c r="AN381" s="20">
        <f t="shared" si="103"/>
        <v>-6224.89321332203</v>
      </c>
    </row>
    <row r="382" spans="1:40" ht="13.5" customHeight="1">
      <c r="A382" s="97">
        <v>382</v>
      </c>
      <c r="B382" s="99">
        <v>314</v>
      </c>
      <c r="C382" s="127">
        <f t="shared" si="101"/>
        <v>-11797.629278181848</v>
      </c>
      <c r="D382" s="127">
        <f t="shared" si="88"/>
        <v>325.0051322518221</v>
      </c>
      <c r="E382" s="127">
        <f t="shared" si="89"/>
        <v>130.601521235425</v>
      </c>
      <c r="F382" s="127">
        <f t="shared" si="90"/>
        <v>-11342.0226246946</v>
      </c>
      <c r="G382" s="99">
        <f t="shared" si="91"/>
        <v>-2251.552210636549</v>
      </c>
      <c r="H382" s="99">
        <f t="shared" si="106"/>
        <v>314</v>
      </c>
      <c r="I382" s="63">
        <f t="shared" si="92"/>
        <v>-124.01706243506679</v>
      </c>
      <c r="J382" s="63">
        <f t="shared" si="93"/>
        <v>14.088320528055169</v>
      </c>
      <c r="K382" s="63">
        <f t="shared" si="94"/>
        <v>-2.648868624815826</v>
      </c>
      <c r="L382" s="63">
        <f t="shared" si="95"/>
        <v>-112.57761053182745</v>
      </c>
      <c r="M382" s="99">
        <f t="shared" si="96"/>
        <v>-2480.3412487013356</v>
      </c>
      <c r="N382" s="81">
        <f t="shared" si="97"/>
        <v>1276857.805686044</v>
      </c>
      <c r="O382" s="82">
        <f t="shared" si="107"/>
        <v>-264359.67389858194</v>
      </c>
      <c r="P382" s="83">
        <f t="shared" si="98"/>
        <v>128641477.21908419</v>
      </c>
      <c r="Q382" s="64">
        <f t="shared" si="99"/>
        <v>12673.718393055826</v>
      </c>
      <c r="R382" s="65">
        <f t="shared" si="100"/>
        <v>112.57761053182745</v>
      </c>
      <c r="S382" s="81"/>
      <c r="T382" s="81"/>
      <c r="U382" s="81"/>
      <c r="V382" s="81"/>
      <c r="W382" s="77"/>
      <c r="X382" s="77"/>
      <c r="Y382" s="77"/>
      <c r="Z382" s="77"/>
      <c r="AA382" s="77"/>
      <c r="AB382" s="77"/>
      <c r="AC382" s="92"/>
      <c r="AD382" s="92"/>
      <c r="AE382" s="92"/>
      <c r="AF382" s="92"/>
      <c r="AG382" s="92"/>
      <c r="AH382" s="92"/>
      <c r="AJ382" s="20">
        <f t="shared" si="104"/>
        <v>112.57761053182745</v>
      </c>
      <c r="AK382" s="89">
        <f t="shared" si="105"/>
        <v>11342.0226246946</v>
      </c>
      <c r="AL382" s="99">
        <f t="shared" si="84"/>
        <v>314</v>
      </c>
      <c r="AM382" s="20">
        <f t="shared" si="102"/>
        <v>73155.36633890252</v>
      </c>
      <c r="AN382" s="20">
        <f t="shared" si="103"/>
        <v>-6200.853121753339</v>
      </c>
    </row>
    <row r="383" spans="1:40" ht="13.5" customHeight="1">
      <c r="A383" s="97">
        <v>383</v>
      </c>
      <c r="B383" s="99">
        <v>315</v>
      </c>
      <c r="C383" s="127">
        <f t="shared" si="101"/>
        <v>-11597.000000000004</v>
      </c>
      <c r="D383" s="127">
        <f t="shared" si="88"/>
        <v>300.00000000000057</v>
      </c>
      <c r="E383" s="127">
        <f t="shared" si="89"/>
        <v>149.99999999999937</v>
      </c>
      <c r="F383" s="127">
        <f t="shared" si="90"/>
        <v>-11147.000000000004</v>
      </c>
      <c r="G383" s="99">
        <f t="shared" si="91"/>
        <v>-2223.729504005725</v>
      </c>
      <c r="H383" s="99">
        <f t="shared" si="106"/>
        <v>315</v>
      </c>
      <c r="I383" s="63">
        <f t="shared" si="48"/>
        <v>-123.498483805095</v>
      </c>
      <c r="J383" s="63">
        <f t="shared" si="93"/>
        <v>14.142135623730951</v>
      </c>
      <c r="K383" s="63">
        <f t="shared" si="94"/>
        <v>-1.8301270189222136</v>
      </c>
      <c r="L383" s="63">
        <f t="shared" si="95"/>
        <v>-111.18647520028627</v>
      </c>
      <c r="M383" s="99">
        <f t="shared" si="96"/>
        <v>-2469.9696761019</v>
      </c>
      <c r="N383" s="81">
        <f t="shared" si="97"/>
        <v>1239395.6390575913</v>
      </c>
      <c r="O383" s="82">
        <f t="shared" si="107"/>
        <v>-267098.8773114408</v>
      </c>
      <c r="P383" s="83">
        <f t="shared" si="98"/>
        <v>124255609.00000007</v>
      </c>
      <c r="Q383" s="64">
        <f t="shared" si="99"/>
        <v>12362.432267463873</v>
      </c>
      <c r="R383" s="65">
        <f t="shared" si="100"/>
        <v>111.18647520028627</v>
      </c>
      <c r="S383" s="81"/>
      <c r="T383" s="81"/>
      <c r="U383" s="81"/>
      <c r="V383" s="81"/>
      <c r="W383" s="77"/>
      <c r="X383" s="77"/>
      <c r="Y383" s="77"/>
      <c r="Z383" s="77"/>
      <c r="AA383" s="77"/>
      <c r="AB383" s="77"/>
      <c r="AC383" s="92"/>
      <c r="AD383" s="92"/>
      <c r="AE383" s="92"/>
      <c r="AF383" s="92"/>
      <c r="AG383" s="92"/>
      <c r="AH383" s="92"/>
      <c r="AJ383" s="20">
        <f t="shared" si="104"/>
        <v>111.18647520028627</v>
      </c>
      <c r="AK383" s="89">
        <f t="shared" si="105"/>
        <v>11147.000000000004</v>
      </c>
      <c r="AL383" s="99">
        <f t="shared" si="84"/>
        <v>315</v>
      </c>
      <c r="AM383" s="20">
        <f t="shared" si="102"/>
        <v>71610.59583438437</v>
      </c>
      <c r="AN383" s="20">
        <f t="shared" si="103"/>
        <v>-6174.92419025475</v>
      </c>
    </row>
    <row r="384" spans="1:40" ht="13.5" customHeight="1">
      <c r="A384" s="97">
        <v>384</v>
      </c>
      <c r="B384" s="99">
        <v>316</v>
      </c>
      <c r="C384" s="127">
        <f t="shared" si="101"/>
        <v>-11392.838163275497</v>
      </c>
      <c r="D384" s="127">
        <f t="shared" si="88"/>
        <v>272.7116866032263</v>
      </c>
      <c r="E384" s="127">
        <f t="shared" si="89"/>
        <v>167.1623242569703</v>
      </c>
      <c r="F384" s="127">
        <f t="shared" si="90"/>
        <v>-10952.964152415301</v>
      </c>
      <c r="G384" s="99">
        <f t="shared" si="91"/>
        <v>-2196.761364940411</v>
      </c>
      <c r="H384" s="99">
        <f t="shared" si="106"/>
        <v>316</v>
      </c>
      <c r="I384" s="63">
        <f t="shared" si="92"/>
        <v>-122.9422863405995</v>
      </c>
      <c r="J384" s="63">
        <f t="shared" si="93"/>
        <v>14.08832052805517</v>
      </c>
      <c r="K384" s="63">
        <f t="shared" si="94"/>
        <v>-0.984102434476222</v>
      </c>
      <c r="L384" s="63">
        <f t="shared" si="95"/>
        <v>-109.83806824702054</v>
      </c>
      <c r="M384" s="99">
        <f t="shared" si="96"/>
        <v>-2458.84572681199</v>
      </c>
      <c r="N384" s="81">
        <f t="shared" si="97"/>
        <v>1203052.4240801614</v>
      </c>
      <c r="O384" s="82">
        <f t="shared" si="107"/>
        <v>-270619.98216911266</v>
      </c>
      <c r="P384" s="83">
        <f t="shared" si="98"/>
        <v>119967423.72409464</v>
      </c>
      <c r="Q384" s="64">
        <f t="shared" si="99"/>
        <v>12064.401236237143</v>
      </c>
      <c r="R384" s="65">
        <f t="shared" si="100"/>
        <v>109.83806824702054</v>
      </c>
      <c r="S384" s="81"/>
      <c r="T384" s="81"/>
      <c r="U384" s="81"/>
      <c r="V384" s="81"/>
      <c r="W384" s="77"/>
      <c r="X384" s="77"/>
      <c r="Y384" s="187"/>
      <c r="Z384" s="77"/>
      <c r="AA384" s="77"/>
      <c r="AB384" s="77"/>
      <c r="AC384" s="92"/>
      <c r="AD384" s="92"/>
      <c r="AE384" s="92"/>
      <c r="AF384" s="92"/>
      <c r="AG384" s="92"/>
      <c r="AH384" s="92"/>
      <c r="AJ384" s="20">
        <f t="shared" si="104"/>
        <v>109.83806824702054</v>
      </c>
      <c r="AK384" s="89">
        <f t="shared" si="105"/>
        <v>10952.964152415301</v>
      </c>
      <c r="AL384" s="99">
        <f t="shared" si="84"/>
        <v>316</v>
      </c>
      <c r="AM384" s="20">
        <f t="shared" si="102"/>
        <v>70033.07858507629</v>
      </c>
      <c r="AN384" s="20">
        <f t="shared" si="103"/>
        <v>-6147.114317029975</v>
      </c>
    </row>
    <row r="385" spans="1:40" ht="13.5" customHeight="1">
      <c r="A385" s="97">
        <v>385</v>
      </c>
      <c r="B385" s="99">
        <v>317</v>
      </c>
      <c r="C385" s="127">
        <f t="shared" si="101"/>
        <v>-11185.205957681557</v>
      </c>
      <c r="D385" s="127">
        <f t="shared" si="88"/>
        <v>243.34787260358405</v>
      </c>
      <c r="E385" s="127">
        <f t="shared" si="89"/>
        <v>181.83264328134908</v>
      </c>
      <c r="F385" s="127">
        <f t="shared" si="90"/>
        <v>-10760.025441796624</v>
      </c>
      <c r="G385" s="99">
        <f t="shared" si="91"/>
        <v>-2170.895236154278</v>
      </c>
      <c r="H385" s="99">
        <f t="shared" si="106"/>
        <v>317</v>
      </c>
      <c r="I385" s="63">
        <f t="shared" si="48"/>
        <v>-122.34863946471597</v>
      </c>
      <c r="J385" s="63">
        <f t="shared" si="93"/>
        <v>13.927284806400387</v>
      </c>
      <c r="K385" s="63">
        <f t="shared" si="94"/>
        <v>-0.12340714939829711</v>
      </c>
      <c r="L385" s="63">
        <f t="shared" si="95"/>
        <v>-108.54476180771388</v>
      </c>
      <c r="M385" s="99">
        <f t="shared" si="96"/>
        <v>-2446.972789294319</v>
      </c>
      <c r="N385" s="81">
        <f t="shared" si="97"/>
        <v>1167944.398624756</v>
      </c>
      <c r="O385" s="82">
        <f t="shared" si="107"/>
        <v>-274995.7013642912</v>
      </c>
      <c r="P385" s="83">
        <f t="shared" si="98"/>
        <v>115778147.50811064</v>
      </c>
      <c r="Q385" s="64">
        <f t="shared" si="99"/>
        <v>11781.965315893342</v>
      </c>
      <c r="R385" s="65">
        <f t="shared" si="100"/>
        <v>108.54476180771388</v>
      </c>
      <c r="S385" s="81"/>
      <c r="T385" s="81"/>
      <c r="U385" s="81"/>
      <c r="V385" s="81"/>
      <c r="W385" s="77"/>
      <c r="X385" s="77"/>
      <c r="Y385" s="77"/>
      <c r="Z385" s="77"/>
      <c r="AA385" s="77"/>
      <c r="AB385" s="77"/>
      <c r="AC385" s="92"/>
      <c r="AD385" s="92"/>
      <c r="AE385" s="92"/>
      <c r="AF385" s="92"/>
      <c r="AG385" s="92"/>
      <c r="AH385" s="92"/>
      <c r="AJ385" s="20">
        <f t="shared" si="104"/>
        <v>108.54476180771388</v>
      </c>
      <c r="AK385" s="89">
        <f t="shared" si="105"/>
        <v>10760.025441796624</v>
      </c>
      <c r="AL385" s="99">
        <f t="shared" si="84"/>
        <v>317</v>
      </c>
      <c r="AM385" s="20">
        <f t="shared" si="102"/>
        <v>68424.7365527487</v>
      </c>
      <c r="AN385" s="20">
        <f t="shared" si="103"/>
        <v>-6117.431973235799</v>
      </c>
    </row>
    <row r="386" spans="1:40" ht="13.5" customHeight="1">
      <c r="A386" s="97">
        <v>386</v>
      </c>
      <c r="B386" s="99">
        <v>318</v>
      </c>
      <c r="C386" s="127">
        <f t="shared" si="101"/>
        <v>-10974.166629999383</v>
      </c>
      <c r="D386" s="127">
        <f t="shared" si="88"/>
        <v>212.13203435596446</v>
      </c>
      <c r="E386" s="127">
        <f t="shared" si="89"/>
        <v>193.79225640637515</v>
      </c>
      <c r="F386" s="127">
        <f t="shared" si="90"/>
        <v>-10568.242339237044</v>
      </c>
      <c r="G386" s="99">
        <f t="shared" si="91"/>
        <v>-2146.366842363071</v>
      </c>
      <c r="H386" s="99">
        <f t="shared" si="106"/>
        <v>318</v>
      </c>
      <c r="I386" s="63">
        <f t="shared" si="92"/>
        <v>-121.7177240080336</v>
      </c>
      <c r="J386" s="63">
        <f t="shared" si="93"/>
        <v>13.66025403784438</v>
      </c>
      <c r="K386" s="63">
        <f t="shared" si="94"/>
        <v>0.739127852035661</v>
      </c>
      <c r="L386" s="63">
        <f t="shared" si="95"/>
        <v>-107.31834211815355</v>
      </c>
      <c r="M386" s="99">
        <f t="shared" si="96"/>
        <v>-2434.354480160672</v>
      </c>
      <c r="N386" s="81">
        <f t="shared" si="97"/>
        <v>1134166.2469497966</v>
      </c>
      <c r="O386" s="82">
        <f t="shared" si="107"/>
        <v>-280272.5018834918</v>
      </c>
      <c r="P386" s="83">
        <f t="shared" si="98"/>
        <v>111687746.14084247</v>
      </c>
      <c r="Q386" s="64">
        <f t="shared" si="99"/>
        <v>11517.22655498905</v>
      </c>
      <c r="R386" s="65">
        <f t="shared" si="100"/>
        <v>107.31834211815355</v>
      </c>
      <c r="S386" s="81"/>
      <c r="T386" s="81"/>
      <c r="U386" s="81"/>
      <c r="V386" s="81"/>
      <c r="W386" s="77"/>
      <c r="X386" s="77"/>
      <c r="Y386" s="77"/>
      <c r="Z386" s="77"/>
      <c r="AA386" s="77"/>
      <c r="AB386" s="77"/>
      <c r="AC386" s="92"/>
      <c r="AD386" s="92"/>
      <c r="AE386" s="92"/>
      <c r="AF386" s="92"/>
      <c r="AG386" s="92"/>
      <c r="AH386" s="92"/>
      <c r="AJ386" s="20">
        <f t="shared" si="104"/>
        <v>107.31834211815355</v>
      </c>
      <c r="AK386" s="89">
        <f t="shared" si="105"/>
        <v>10568.242339237044</v>
      </c>
      <c r="AL386" s="99">
        <f t="shared" si="84"/>
        <v>318</v>
      </c>
      <c r="AM386" s="20">
        <f t="shared" si="102"/>
        <v>66787.52925442187</v>
      </c>
      <c r="AN386" s="20">
        <f t="shared" si="103"/>
        <v>-6085.88620040168</v>
      </c>
    </row>
    <row r="387" spans="1:40" ht="13.5" customHeight="1">
      <c r="A387" s="97">
        <v>387</v>
      </c>
      <c r="B387" s="99">
        <v>319</v>
      </c>
      <c r="C387" s="127">
        <f t="shared" si="101"/>
        <v>-10759.784464852562</v>
      </c>
      <c r="D387" s="127">
        <f t="shared" si="88"/>
        <v>179.30174323807282</v>
      </c>
      <c r="E387" s="127">
        <f t="shared" si="89"/>
        <v>202.86287334672227</v>
      </c>
      <c r="F387" s="127">
        <f t="shared" si="90"/>
        <v>-10377.619848267766</v>
      </c>
      <c r="G387" s="99">
        <f t="shared" si="91"/>
        <v>-2123.3965501224543</v>
      </c>
      <c r="H387" s="99">
        <f t="shared" si="106"/>
        <v>319</v>
      </c>
      <c r="I387" s="63">
        <f t="shared" si="48"/>
        <v>-121.04973215351234</v>
      </c>
      <c r="J387" s="63">
        <f t="shared" si="93"/>
        <v>13.289260487773511</v>
      </c>
      <c r="K387" s="63">
        <f t="shared" si="94"/>
        <v>1.59064415961612</v>
      </c>
      <c r="L387" s="63">
        <f t="shared" si="95"/>
        <v>-106.16982750612272</v>
      </c>
      <c r="M387" s="99">
        <f t="shared" si="96"/>
        <v>-2420.9946430702466</v>
      </c>
      <c r="N387" s="81">
        <f t="shared" si="97"/>
        <v>1101790.1092147043</v>
      </c>
      <c r="O387" s="82">
        <f t="shared" si="107"/>
        <v>-286471.1879114765</v>
      </c>
      <c r="P387" s="83">
        <f t="shared" si="98"/>
        <v>107694993.7151611</v>
      </c>
      <c r="Q387" s="64">
        <f t="shared" si="99"/>
        <v>11272.032272679851</v>
      </c>
      <c r="R387" s="65">
        <f t="shared" si="100"/>
        <v>106.16982750612272</v>
      </c>
      <c r="S387" s="81"/>
      <c r="T387" s="81"/>
      <c r="U387" s="81"/>
      <c r="V387" s="81"/>
      <c r="W387" s="77"/>
      <c r="X387" s="77"/>
      <c r="Y387" s="77"/>
      <c r="Z387" s="77"/>
      <c r="AA387" s="77"/>
      <c r="AB387" s="77"/>
      <c r="AC387" s="92"/>
      <c r="AD387" s="92"/>
      <c r="AE387" s="92"/>
      <c r="AF387" s="92"/>
      <c r="AG387" s="92"/>
      <c r="AH387" s="92"/>
      <c r="AJ387" s="20">
        <f t="shared" si="104"/>
        <v>106.16982750612272</v>
      </c>
      <c r="AK387" s="89">
        <f t="shared" si="105"/>
        <v>10377.619848267766</v>
      </c>
      <c r="AL387" s="99">
        <f t="shared" si="84"/>
        <v>319</v>
      </c>
      <c r="AM387" s="20">
        <f t="shared" si="102"/>
        <v>65123.45137499629</v>
      </c>
      <c r="AN387" s="20">
        <f t="shared" si="103"/>
        <v>-6052.486607675617</v>
      </c>
    </row>
    <row r="388" spans="1:40" ht="13.5" customHeight="1">
      <c r="A388" s="97">
        <v>388</v>
      </c>
      <c r="B388" s="99">
        <v>320</v>
      </c>
      <c r="C388" s="127">
        <f t="shared" si="101"/>
        <v>-10542.124765125385</v>
      </c>
      <c r="D388" s="127">
        <f aca="true" t="shared" si="108" ref="D388:D428">$B$65*SIN($C$65*(B388+$D$65)/180*PI())</f>
        <v>145.10685758878543</v>
      </c>
      <c r="E388" s="127">
        <f aca="true" t="shared" si="109" ref="E388:E428">$B$66*SIN($C$66*(B388+$D$66)/180*PI())</f>
        <v>208.90927209600557</v>
      </c>
      <c r="F388" s="127">
        <f aca="true" t="shared" si="110" ref="F388:F428">C388+D388+E388</f>
        <v>-10188.108635440594</v>
      </c>
      <c r="G388" s="99">
        <f aca="true" t="shared" si="111" ref="G388:G428">L388*$M$66</f>
        <v>-2102.18584220693</v>
      </c>
      <c r="H388" s="99">
        <f t="shared" si="106"/>
        <v>320</v>
      </c>
      <c r="I388" s="63">
        <f aca="true" t="shared" si="112" ref="I388:I428">$H$64*SIN($I$64*(H388+$J$64)/180*PI())</f>
        <v>-120.34486737794202</v>
      </c>
      <c r="J388" s="63">
        <f aca="true" t="shared" si="113" ref="J388:J428">$H$65*SIN($I$65*(H388+$J$65)/180*PI())</f>
        <v>12.81712764111578</v>
      </c>
      <c r="K388" s="63">
        <f aca="true" t="shared" si="114" ref="K388:K428">$H$66*SIN($I$66*(H388+$J$66)/180*PI())</f>
        <v>2.4184476264797405</v>
      </c>
      <c r="L388" s="63">
        <f aca="true" t="shared" si="115" ref="L388:L428">I388+J388+K388</f>
        <v>-105.1092921103465</v>
      </c>
      <c r="M388" s="99">
        <f aca="true" t="shared" si="116" ref="M388:M428">I388*$M$66</f>
        <v>-2406.8973475588405</v>
      </c>
      <c r="N388" s="81">
        <f aca="true" t="shared" si="117" ref="N388:N428">F388*L388</f>
        <v>1070864.886614469</v>
      </c>
      <c r="O388" s="82">
        <f t="shared" si="107"/>
        <v>-293587.73060596996</v>
      </c>
      <c r="P388" s="83">
        <f aca="true" t="shared" si="118" ref="P388:P428">F388^2</f>
        <v>103797557.56753922</v>
      </c>
      <c r="Q388" s="64">
        <f aca="true" t="shared" si="119" ref="Q388:Q428">L388^2</f>
        <v>11047.96328793815</v>
      </c>
      <c r="R388" s="65">
        <f aca="true" t="shared" si="120" ref="R388:R428">ABS(L388)</f>
        <v>105.1092921103465</v>
      </c>
      <c r="S388" s="81">
        <f>N388</f>
        <v>1070864.886614469</v>
      </c>
      <c r="T388" s="81">
        <f>N388</f>
        <v>1070864.886614469</v>
      </c>
      <c r="U388" s="81"/>
      <c r="V388" s="81"/>
      <c r="W388" s="82">
        <f>O388</f>
        <v>-293587.73060596996</v>
      </c>
      <c r="X388" s="82">
        <f>O388</f>
        <v>-293587.73060596996</v>
      </c>
      <c r="Y388" s="82"/>
      <c r="Z388" s="82"/>
      <c r="AA388" s="83">
        <f>P388</f>
        <v>103797557.56753922</v>
      </c>
      <c r="AB388" s="83">
        <f>P388</f>
        <v>103797557.56753922</v>
      </c>
      <c r="AC388" s="102"/>
      <c r="AD388" s="102"/>
      <c r="AE388" s="104">
        <f>Q388</f>
        <v>11047.96328793815</v>
      </c>
      <c r="AF388" s="104">
        <f>Q388</f>
        <v>11047.96328793815</v>
      </c>
      <c r="AG388" s="104"/>
      <c r="AH388" s="104"/>
      <c r="AI388" s="56" t="s">
        <v>77</v>
      </c>
      <c r="AJ388" s="20">
        <f t="shared" si="104"/>
        <v>105.1092921103465</v>
      </c>
      <c r="AK388" s="89">
        <f t="shared" si="105"/>
        <v>10188.108635440594</v>
      </c>
      <c r="AL388" s="99">
        <f t="shared" si="84"/>
        <v>320</v>
      </c>
      <c r="AM388" s="20">
        <f t="shared" si="102"/>
        <v>63434.53033703664</v>
      </c>
      <c r="AN388" s="20">
        <f t="shared" si="103"/>
        <v>-6017.243368897101</v>
      </c>
    </row>
    <row r="389" spans="1:40" ht="13.5" customHeight="1">
      <c r="A389" s="97">
        <v>389</v>
      </c>
      <c r="B389" s="99">
        <v>321</v>
      </c>
      <c r="C389" s="127">
        <f aca="true" t="shared" si="121" ref="C389:C428">$B$64*SIN($C$64*(B389+$D$64)/180*PI())</f>
        <v>-10321.253832070885</v>
      </c>
      <c r="D389" s="127">
        <f t="shared" si="108"/>
        <v>109.80762113533265</v>
      </c>
      <c r="E389" s="127">
        <f t="shared" si="109"/>
        <v>211.8413147754378</v>
      </c>
      <c r="F389" s="127">
        <f t="shared" si="110"/>
        <v>-9999.604896160114</v>
      </c>
      <c r="G389" s="99">
        <f t="shared" si="111"/>
        <v>-2082.91396132889</v>
      </c>
      <c r="H389" s="99">
        <f t="shared" si="106"/>
        <v>321</v>
      </c>
      <c r="I389" s="63">
        <f t="shared" si="48"/>
        <v>-119.60334438996144</v>
      </c>
      <c r="J389" s="63">
        <f t="shared" si="113"/>
        <v>12.247448713915915</v>
      </c>
      <c r="K389" s="63">
        <f t="shared" si="114"/>
        <v>3.2101976096010385</v>
      </c>
      <c r="L389" s="63">
        <f t="shared" si="115"/>
        <v>-104.14569806644448</v>
      </c>
      <c r="M389" s="99">
        <f t="shared" si="116"/>
        <v>-2392.066887799229</v>
      </c>
      <c r="N389" s="81">
        <f t="shared" si="117"/>
        <v>1041415.8322992311</v>
      </c>
      <c r="O389" s="82">
        <f t="shared" si="107"/>
        <v>-301594.3025366651</v>
      </c>
      <c r="P389" s="83">
        <f t="shared" si="118"/>
        <v>99992098.07930931</v>
      </c>
      <c r="Q389" s="64">
        <f t="shared" si="119"/>
        <v>10846.326425747018</v>
      </c>
      <c r="R389" s="65">
        <f t="shared" si="120"/>
        <v>104.14569806644448</v>
      </c>
      <c r="S389" s="81"/>
      <c r="T389" s="81"/>
      <c r="U389" s="81"/>
      <c r="V389" s="81"/>
      <c r="W389" s="77"/>
      <c r="X389" s="77"/>
      <c r="Y389" s="77"/>
      <c r="Z389" s="77"/>
      <c r="AA389" s="77"/>
      <c r="AB389" s="77"/>
      <c r="AC389" s="92"/>
      <c r="AD389" s="92"/>
      <c r="AE389" s="92"/>
      <c r="AF389" s="92"/>
      <c r="AG389" s="92"/>
      <c r="AH389" s="92"/>
      <c r="AJ389" s="20">
        <f t="shared" si="104"/>
        <v>104.14569806644448</v>
      </c>
      <c r="AK389" s="89">
        <f t="shared" si="105"/>
        <v>9999.604896160114</v>
      </c>
      <c r="AL389" s="99">
        <f t="shared" si="84"/>
        <v>321</v>
      </c>
      <c r="AM389" s="20">
        <f aca="true" t="shared" si="122" ref="AM389:AM452">C389*I389*0.05</f>
        <v>61722.823830669164</v>
      </c>
      <c r="AN389" s="20">
        <f aca="true" t="shared" si="123" ref="AN389:AN428">I389*50</f>
        <v>-5980.167219498072</v>
      </c>
    </row>
    <row r="390" spans="1:40" ht="13.5" customHeight="1">
      <c r="A390" s="97">
        <v>390</v>
      </c>
      <c r="B390" s="99">
        <v>322</v>
      </c>
      <c r="C390" s="127">
        <f t="shared" si="121"/>
        <v>-10097.238945114916</v>
      </c>
      <c r="D390" s="127">
        <f t="shared" si="108"/>
        <v>73.67268238138409</v>
      </c>
      <c r="E390" s="127">
        <f t="shared" si="109"/>
        <v>211.61529138199197</v>
      </c>
      <c r="F390" s="127">
        <f t="shared" si="110"/>
        <v>-9811.95097135154</v>
      </c>
      <c r="G390" s="99">
        <f t="shared" si="111"/>
        <v>-2065.7347763501825</v>
      </c>
      <c r="H390" s="99">
        <f t="shared" si="106"/>
        <v>322</v>
      </c>
      <c r="I390" s="63">
        <f t="shared" si="112"/>
        <v>-118.82538906465611</v>
      </c>
      <c r="J390" s="63">
        <f t="shared" si="113"/>
        <v>11.584559306791398</v>
      </c>
      <c r="K390" s="63">
        <f t="shared" si="114"/>
        <v>3.954090940355579</v>
      </c>
      <c r="L390" s="63">
        <f t="shared" si="115"/>
        <v>-103.28673881750912</v>
      </c>
      <c r="M390" s="99">
        <f t="shared" si="116"/>
        <v>-2376.507781293122</v>
      </c>
      <c r="N390" s="81">
        <f t="shared" si="117"/>
        <v>1013444.4172681913</v>
      </c>
      <c r="O390" s="82">
        <f t="shared" si="107"/>
        <v>-310440.4802834304</v>
      </c>
      <c r="P390" s="83">
        <f t="shared" si="118"/>
        <v>96274381.86420643</v>
      </c>
      <c r="Q390" s="64">
        <f t="shared" si="119"/>
        <v>10668.150415556345</v>
      </c>
      <c r="R390" s="65">
        <f t="shared" si="120"/>
        <v>103.28673881750912</v>
      </c>
      <c r="S390" s="81"/>
      <c r="T390" s="81"/>
      <c r="U390" s="81"/>
      <c r="V390" s="81"/>
      <c r="W390" s="77"/>
      <c r="X390" s="77"/>
      <c r="Y390" s="77"/>
      <c r="Z390" s="77"/>
      <c r="AA390" s="77"/>
      <c r="AB390" s="77"/>
      <c r="AC390" s="92"/>
      <c r="AD390" s="92"/>
      <c r="AE390" s="92"/>
      <c r="AF390" s="92"/>
      <c r="AG390" s="92"/>
      <c r="AH390" s="92"/>
      <c r="AJ390" s="20">
        <f t="shared" si="104"/>
        <v>103.28673881750912</v>
      </c>
      <c r="AK390" s="89">
        <f t="shared" si="105"/>
        <v>9811.95097135154</v>
      </c>
      <c r="AL390" s="99">
        <f t="shared" si="84"/>
        <v>322</v>
      </c>
      <c r="AM390" s="20">
        <f t="shared" si="122"/>
        <v>59990.41730660389</v>
      </c>
      <c r="AN390" s="20">
        <f t="shared" si="123"/>
        <v>-5941.269453232805</v>
      </c>
    </row>
    <row r="391" spans="1:40" ht="13.5" customHeight="1">
      <c r="A391" s="97">
        <v>391</v>
      </c>
      <c r="B391" s="99">
        <v>323</v>
      </c>
      <c r="C391" s="127">
        <f t="shared" si="121"/>
        <v>-9870.148341362112</v>
      </c>
      <c r="D391" s="127">
        <f t="shared" si="108"/>
        <v>36.97705002973279</v>
      </c>
      <c r="E391" s="127">
        <f t="shared" si="109"/>
        <v>208.23457140386833</v>
      </c>
      <c r="F391" s="127">
        <f t="shared" si="110"/>
        <v>-9624.936719928512</v>
      </c>
      <c r="G391" s="99">
        <f t="shared" si="111"/>
        <v>-2050.773921675634</v>
      </c>
      <c r="H391" s="99">
        <f t="shared" si="106"/>
        <v>323</v>
      </c>
      <c r="I391" s="63">
        <f t="shared" si="48"/>
        <v>-118.01123837475427</v>
      </c>
      <c r="J391" s="63">
        <f t="shared" si="113"/>
        <v>10.83350440839407</v>
      </c>
      <c r="K391" s="63">
        <f t="shared" si="114"/>
        <v>4.639037882578496</v>
      </c>
      <c r="L391" s="63">
        <f t="shared" si="115"/>
        <v>-102.5386960837817</v>
      </c>
      <c r="M391" s="99">
        <f t="shared" si="116"/>
        <v>-2360.2247674950854</v>
      </c>
      <c r="N391" s="81">
        <f t="shared" si="117"/>
        <v>986928.4611503803</v>
      </c>
      <c r="O391" s="82">
        <f t="shared" si="107"/>
        <v>-320054.5853501537</v>
      </c>
      <c r="P391" s="83">
        <f t="shared" si="118"/>
        <v>92639406.86262822</v>
      </c>
      <c r="Q391" s="64">
        <f t="shared" si="119"/>
        <v>10514.184194562149</v>
      </c>
      <c r="R391" s="65">
        <f t="shared" si="120"/>
        <v>102.5386960837817</v>
      </c>
      <c r="S391" s="81"/>
      <c r="T391" s="81"/>
      <c r="U391" s="81"/>
      <c r="V391" s="81"/>
      <c r="W391" s="77"/>
      <c r="X391" s="77"/>
      <c r="Y391" s="77"/>
      <c r="Z391" s="77"/>
      <c r="AA391" s="77"/>
      <c r="AB391" s="77"/>
      <c r="AC391" s="92"/>
      <c r="AD391" s="92"/>
      <c r="AE391" s="92"/>
      <c r="AF391" s="92"/>
      <c r="AG391" s="92"/>
      <c r="AH391" s="92"/>
      <c r="AJ391" s="20">
        <f t="shared" si="104"/>
        <v>102.5386960837817</v>
      </c>
      <c r="AK391" s="89">
        <f t="shared" si="105"/>
        <v>9624.936719928512</v>
      </c>
      <c r="AL391" s="99">
        <f t="shared" si="84"/>
        <v>323</v>
      </c>
      <c r="AM391" s="20">
        <f t="shared" si="122"/>
        <v>58239.42143533349</v>
      </c>
      <c r="AN391" s="20">
        <f t="shared" si="123"/>
        <v>-5900.561918737713</v>
      </c>
    </row>
    <row r="392" spans="1:40" ht="13.5" customHeight="1">
      <c r="A392" s="97">
        <v>392</v>
      </c>
      <c r="B392" s="99">
        <v>324</v>
      </c>
      <c r="C392" s="127">
        <f t="shared" si="121"/>
        <v>-9640.05119481026</v>
      </c>
      <c r="D392" s="127">
        <f t="shared" si="108"/>
        <v>4.678078214300975E-13</v>
      </c>
      <c r="E392" s="127">
        <f t="shared" si="109"/>
        <v>201.74955358918754</v>
      </c>
      <c r="F392" s="127">
        <f t="shared" si="110"/>
        <v>-9438.301641221073</v>
      </c>
      <c r="G392" s="99">
        <f t="shared" si="111"/>
        <v>-2038.126257269107</v>
      </c>
      <c r="H392" s="99">
        <f t="shared" si="106"/>
        <v>324</v>
      </c>
      <c r="I392" s="63">
        <f t="shared" si="112"/>
        <v>-117.16114031844297</v>
      </c>
      <c r="J392" s="63">
        <f t="shared" si="113"/>
        <v>10.00000000000002</v>
      </c>
      <c r="K392" s="63">
        <f t="shared" si="114"/>
        <v>5.254827454987604</v>
      </c>
      <c r="L392" s="63">
        <f t="shared" si="115"/>
        <v>-101.90631286345536</v>
      </c>
      <c r="M392" s="99">
        <f t="shared" si="116"/>
        <v>-2343.2228063688594</v>
      </c>
      <c r="N392" s="81">
        <f t="shared" si="117"/>
        <v>961822.5199499388</v>
      </c>
      <c r="O392" s="82">
        <f t="shared" si="107"/>
        <v>-330345.1407860305</v>
      </c>
      <c r="P392" s="83">
        <f t="shared" si="118"/>
        <v>89081537.8706764</v>
      </c>
      <c r="Q392" s="64">
        <f t="shared" si="119"/>
        <v>10384.896601424447</v>
      </c>
      <c r="R392" s="65">
        <f t="shared" si="120"/>
        <v>101.90631286345536</v>
      </c>
      <c r="S392" s="81"/>
      <c r="T392" s="81"/>
      <c r="U392" s="81"/>
      <c r="V392" s="81"/>
      <c r="W392" s="77"/>
      <c r="X392" s="77"/>
      <c r="Y392" s="77"/>
      <c r="Z392" s="77"/>
      <c r="AA392" s="77"/>
      <c r="AB392" s="77"/>
      <c r="AC392" s="92"/>
      <c r="AD392" s="92"/>
      <c r="AE392" s="92"/>
      <c r="AF392" s="92"/>
      <c r="AG392" s="92"/>
      <c r="AH392" s="92"/>
      <c r="AJ392" s="20">
        <f t="shared" si="104"/>
        <v>101.90631286345536</v>
      </c>
      <c r="AK392" s="89">
        <f t="shared" si="105"/>
        <v>9438.301641221073</v>
      </c>
      <c r="AL392" s="99">
        <f t="shared" si="84"/>
        <v>324</v>
      </c>
      <c r="AM392" s="20">
        <f t="shared" si="122"/>
        <v>56471.96953560694</v>
      </c>
      <c r="AN392" s="20">
        <f t="shared" si="123"/>
        <v>-5858.057015922149</v>
      </c>
    </row>
    <row r="393" spans="1:40" ht="13.5" customHeight="1">
      <c r="A393" s="97">
        <v>393</v>
      </c>
      <c r="B393" s="99">
        <v>325</v>
      </c>
      <c r="C393" s="127">
        <f t="shared" si="121"/>
        <v>-9407.017595279192</v>
      </c>
      <c r="D393" s="127">
        <f t="shared" si="108"/>
        <v>-36.977050029731856</v>
      </c>
      <c r="E393" s="127">
        <f t="shared" si="109"/>
        <v>192.25691461673676</v>
      </c>
      <c r="F393" s="127">
        <f t="shared" si="110"/>
        <v>-9251.737730692188</v>
      </c>
      <c r="G393" s="99">
        <f t="shared" si="111"/>
        <v>-2027.853692739773</v>
      </c>
      <c r="H393" s="99">
        <f t="shared" si="106"/>
        <v>325</v>
      </c>
      <c r="I393" s="63">
        <f t="shared" si="48"/>
        <v>-116.27535384382521</v>
      </c>
      <c r="J393" s="63">
        <f t="shared" si="113"/>
        <v>9.090389553440877</v>
      </c>
      <c r="K393" s="63">
        <f t="shared" si="114"/>
        <v>5.792279653395689</v>
      </c>
      <c r="L393" s="63">
        <f t="shared" si="115"/>
        <v>-101.39268463698865</v>
      </c>
      <c r="M393" s="99">
        <f t="shared" si="116"/>
        <v>-2325.5070768765045</v>
      </c>
      <c r="N393" s="81">
        <f t="shared" si="117"/>
        <v>938058.526072202</v>
      </c>
      <c r="O393" s="82">
        <f t="shared" si="107"/>
        <v>-341202.4281213435</v>
      </c>
      <c r="P393" s="83">
        <f t="shared" si="118"/>
        <v>85594651.03751343</v>
      </c>
      <c r="Q393" s="64">
        <f t="shared" si="119"/>
        <v>10280.476497895834</v>
      </c>
      <c r="R393" s="65">
        <f t="shared" si="120"/>
        <v>101.39268463698865</v>
      </c>
      <c r="S393" s="81"/>
      <c r="T393" s="81"/>
      <c r="U393" s="81"/>
      <c r="V393" s="81"/>
      <c r="W393" s="77"/>
      <c r="X393" s="77"/>
      <c r="Y393" s="77"/>
      <c r="Z393" s="77"/>
      <c r="AA393" s="77"/>
      <c r="AB393" s="77"/>
      <c r="AC393" s="92"/>
      <c r="AD393" s="92"/>
      <c r="AE393" s="92"/>
      <c r="AF393" s="92"/>
      <c r="AG393" s="92"/>
      <c r="AH393" s="92"/>
      <c r="AJ393" s="20">
        <f t="shared" si="104"/>
        <v>101.39268463698865</v>
      </c>
      <c r="AK393" s="89">
        <f t="shared" si="105"/>
        <v>9251.737730692188</v>
      </c>
      <c r="AL393" s="99">
        <f t="shared" si="84"/>
        <v>325</v>
      </c>
      <c r="AM393" s="20">
        <f t="shared" si="122"/>
        <v>54690.214975308896</v>
      </c>
      <c r="AN393" s="20">
        <f t="shared" si="123"/>
        <v>-5813.767692191261</v>
      </c>
    </row>
    <row r="394" spans="1:40" ht="13.5" customHeight="1">
      <c r="A394" s="97">
        <v>394</v>
      </c>
      <c r="B394" s="99">
        <v>326</v>
      </c>
      <c r="C394" s="127">
        <f t="shared" si="121"/>
        <v>-9171.118527060778</v>
      </c>
      <c r="D394" s="127">
        <f t="shared" si="108"/>
        <v>-73.67268238138317</v>
      </c>
      <c r="E394" s="127">
        <f t="shared" si="109"/>
        <v>179.89816786936572</v>
      </c>
      <c r="F394" s="127">
        <f t="shared" si="110"/>
        <v>-9064.893041572795</v>
      </c>
      <c r="G394" s="99">
        <f t="shared" si="111"/>
        <v>-2019.9834142632062</v>
      </c>
      <c r="H394" s="99">
        <f t="shared" si="106"/>
        <v>326</v>
      </c>
      <c r="I394" s="63">
        <f t="shared" si="112"/>
        <v>-115.35414877004199</v>
      </c>
      <c r="J394" s="63">
        <f t="shared" si="113"/>
        <v>8.111595753452802</v>
      </c>
      <c r="K394" s="63">
        <f t="shared" si="114"/>
        <v>6.243382303428868</v>
      </c>
      <c r="L394" s="63">
        <f t="shared" si="115"/>
        <v>-100.99917071316031</v>
      </c>
      <c r="M394" s="99">
        <f t="shared" si="116"/>
        <v>-2307.0829754008396</v>
      </c>
      <c r="N394" s="81">
        <f t="shared" si="117"/>
        <v>915546.6798023498</v>
      </c>
      <c r="O394" s="82">
        <f t="shared" si="107"/>
        <v>-352500.13585508853</v>
      </c>
      <c r="P394" s="83">
        <f t="shared" si="118"/>
        <v>82172285.85515489</v>
      </c>
      <c r="Q394" s="64">
        <f t="shared" si="119"/>
        <v>10200.832484746099</v>
      </c>
      <c r="R394" s="65">
        <f t="shared" si="120"/>
        <v>100.99917071316031</v>
      </c>
      <c r="S394" s="81"/>
      <c r="T394" s="81"/>
      <c r="U394" s="81"/>
      <c r="V394" s="81"/>
      <c r="W394" s="77"/>
      <c r="X394" s="77"/>
      <c r="Y394" s="187"/>
      <c r="Z394" s="77"/>
      <c r="AA394" s="77"/>
      <c r="AB394" s="77"/>
      <c r="AC394" s="92"/>
      <c r="AD394" s="92"/>
      <c r="AE394" s="92"/>
      <c r="AF394" s="92"/>
      <c r="AG394" s="92"/>
      <c r="AH394" s="92"/>
      <c r="AJ394" s="20">
        <f t="shared" si="104"/>
        <v>100.99917071316031</v>
      </c>
      <c r="AK394" s="89">
        <f t="shared" si="105"/>
        <v>9064.893041572795</v>
      </c>
      <c r="AL394" s="99">
        <f t="shared" si="84"/>
        <v>326</v>
      </c>
      <c r="AM394" s="20">
        <f t="shared" si="122"/>
        <v>52896.328547912875</v>
      </c>
      <c r="AN394" s="20">
        <f t="shared" si="123"/>
        <v>-5767.7074385021</v>
      </c>
    </row>
    <row r="395" spans="1:40" ht="13.5" customHeight="1">
      <c r="A395" s="97">
        <v>395</v>
      </c>
      <c r="B395" s="99">
        <v>327</v>
      </c>
      <c r="C395" s="127">
        <f t="shared" si="121"/>
        <v>-8932.425847296388</v>
      </c>
      <c r="D395" s="127">
        <f t="shared" si="108"/>
        <v>-109.80762113533176</v>
      </c>
      <c r="E395" s="127">
        <f t="shared" si="109"/>
        <v>164.85755379538944</v>
      </c>
      <c r="F395" s="127">
        <f t="shared" si="110"/>
        <v>-8877.37591463633</v>
      </c>
      <c r="G395" s="99">
        <f t="shared" si="111"/>
        <v>-2014.5065477925027</v>
      </c>
      <c r="H395" s="99">
        <f t="shared" si="106"/>
        <v>327</v>
      </c>
      <c r="I395" s="63">
        <f t="shared" si="48"/>
        <v>-114.39780570508262</v>
      </c>
      <c r="J395" s="63">
        <f t="shared" si="113"/>
        <v>7.071067811865482</v>
      </c>
      <c r="K395" s="63">
        <f t="shared" si="114"/>
        <v>6.601410503592001</v>
      </c>
      <c r="L395" s="63">
        <f t="shared" si="115"/>
        <v>-100.72532738962514</v>
      </c>
      <c r="M395" s="99">
        <f t="shared" si="116"/>
        <v>-2287.9561141016525</v>
      </c>
      <c r="N395" s="81">
        <f t="shared" si="117"/>
        <v>894176.5953625172</v>
      </c>
      <c r="O395" s="82">
        <f t="shared" si="107"/>
        <v>-364097.09627498145</v>
      </c>
      <c r="P395" s="83">
        <f t="shared" si="118"/>
        <v>78807803.12976521</v>
      </c>
      <c r="Q395" s="64">
        <f t="shared" si="119"/>
        <v>10145.591577747167</v>
      </c>
      <c r="R395" s="65">
        <f t="shared" si="120"/>
        <v>100.72532738962514</v>
      </c>
      <c r="S395" s="81"/>
      <c r="T395" s="81"/>
      <c r="U395" s="81"/>
      <c r="V395" s="81"/>
      <c r="W395" s="77"/>
      <c r="X395" s="77"/>
      <c r="Y395" s="77"/>
      <c r="Z395" s="77"/>
      <c r="AA395" s="77"/>
      <c r="AB395" s="77"/>
      <c r="AC395" s="92"/>
      <c r="AD395" s="92"/>
      <c r="AE395" s="92"/>
      <c r="AF395" s="92"/>
      <c r="AG395" s="92"/>
      <c r="AH395" s="92"/>
      <c r="AJ395" s="20">
        <f t="shared" si="104"/>
        <v>100.72532738962514</v>
      </c>
      <c r="AK395" s="89">
        <f t="shared" si="105"/>
        <v>8877.37591463633</v>
      </c>
      <c r="AL395" s="99">
        <f t="shared" si="84"/>
        <v>327</v>
      </c>
      <c r="AM395" s="20">
        <f t="shared" si="122"/>
        <v>51092.49582770351</v>
      </c>
      <c r="AN395" s="20">
        <f t="shared" si="123"/>
        <v>-5719.8902852541305</v>
      </c>
    </row>
    <row r="396" spans="1:40" ht="13.5" customHeight="1">
      <c r="A396" s="97">
        <v>396</v>
      </c>
      <c r="B396" s="99">
        <v>328</v>
      </c>
      <c r="C396" s="127">
        <f t="shared" si="121"/>
        <v>-8691.012264088571</v>
      </c>
      <c r="D396" s="127">
        <f t="shared" si="108"/>
        <v>-145.10685758878458</v>
      </c>
      <c r="E396" s="127">
        <f t="shared" si="109"/>
        <v>147.35929330786615</v>
      </c>
      <c r="F396" s="127">
        <f t="shared" si="110"/>
        <v>-8688.75982836949</v>
      </c>
      <c r="G396" s="99">
        <f t="shared" si="111"/>
        <v>-2011.3772861529164</v>
      </c>
      <c r="H396" s="99">
        <f t="shared" si="106"/>
        <v>328</v>
      </c>
      <c r="I396" s="63">
        <f t="shared" si="112"/>
        <v>-113.4066159603091</v>
      </c>
      <c r="J396" s="63">
        <f t="shared" si="113"/>
        <v>5.9767247746024275</v>
      </c>
      <c r="K396" s="63">
        <f t="shared" si="114"/>
        <v>6.861026878060835</v>
      </c>
      <c r="L396" s="63">
        <f t="shared" si="115"/>
        <v>-100.56886430764582</v>
      </c>
      <c r="M396" s="99">
        <f t="shared" si="116"/>
        <v>-2268.132319206182</v>
      </c>
      <c r="N396" s="81">
        <f t="shared" si="117"/>
        <v>873818.7081810152</v>
      </c>
      <c r="O396" s="82">
        <f t="shared" si="107"/>
        <v>-375839.11143664864</v>
      </c>
      <c r="P396" s="83">
        <f t="shared" si="118"/>
        <v>75494547.3550874</v>
      </c>
      <c r="Q396" s="64">
        <f t="shared" si="119"/>
        <v>10114.09646812968</v>
      </c>
      <c r="R396" s="65">
        <f t="shared" si="120"/>
        <v>100.56886430764582</v>
      </c>
      <c r="S396" s="81"/>
      <c r="T396" s="81"/>
      <c r="U396" s="81"/>
      <c r="V396" s="81"/>
      <c r="W396" s="77"/>
      <c r="X396" s="77"/>
      <c r="Y396" s="77"/>
      <c r="Z396" s="77"/>
      <c r="AA396" s="77"/>
      <c r="AB396" s="77"/>
      <c r="AC396" s="92"/>
      <c r="AD396" s="92"/>
      <c r="AE396" s="92"/>
      <c r="AF396" s="92"/>
      <c r="AG396" s="92"/>
      <c r="AH396" s="92"/>
      <c r="AJ396" s="20">
        <f t="shared" si="104"/>
        <v>100.56886430764582</v>
      </c>
      <c r="AK396" s="89">
        <f t="shared" si="105"/>
        <v>8688.75982836949</v>
      </c>
      <c r="AL396" s="99">
        <f t="shared" si="84"/>
        <v>328</v>
      </c>
      <c r="AM396" s="20">
        <f t="shared" si="122"/>
        <v>49280.91450699145</v>
      </c>
      <c r="AN396" s="20">
        <f t="shared" si="123"/>
        <v>-5670.330798015455</v>
      </c>
    </row>
    <row r="397" spans="1:40" ht="13.5" customHeight="1">
      <c r="A397" s="97">
        <v>397</v>
      </c>
      <c r="B397" s="99">
        <v>329</v>
      </c>
      <c r="C397" s="127">
        <f t="shared" si="121"/>
        <v>-8446.95131435339</v>
      </c>
      <c r="D397" s="127">
        <f t="shared" si="108"/>
        <v>-179.30174323807196</v>
      </c>
      <c r="E397" s="127">
        <f t="shared" si="109"/>
        <v>127.66424516722641</v>
      </c>
      <c r="F397" s="127">
        <f t="shared" si="110"/>
        <v>-8498.588812424234</v>
      </c>
      <c r="G397" s="99">
        <f t="shared" si="111"/>
        <v>-2010.5125012819622</v>
      </c>
      <c r="H397" s="99">
        <f t="shared" si="106"/>
        <v>329</v>
      </c>
      <c r="I397" s="63">
        <f t="shared" si="48"/>
        <v>-112.38088146171953</v>
      </c>
      <c r="J397" s="63">
        <f t="shared" si="113"/>
        <v>4.836895252959515</v>
      </c>
      <c r="K397" s="63">
        <f t="shared" si="114"/>
        <v>7.018361144661899</v>
      </c>
      <c r="L397" s="63">
        <f t="shared" si="115"/>
        <v>-100.52562506409811</v>
      </c>
      <c r="M397" s="99">
        <f t="shared" si="116"/>
        <v>-2247.6176292343907</v>
      </c>
      <c r="N397" s="81">
        <f t="shared" si="117"/>
        <v>854325.9525316973</v>
      </c>
      <c r="O397" s="82">
        <f t="shared" si="107"/>
        <v>-387560.87138432654</v>
      </c>
      <c r="P397" s="83">
        <f t="shared" si="118"/>
        <v>72226011.80266234</v>
      </c>
      <c r="Q397" s="64">
        <f t="shared" si="119"/>
        <v>10105.40129452763</v>
      </c>
      <c r="R397" s="65">
        <f t="shared" si="120"/>
        <v>100.52562506409811</v>
      </c>
      <c r="S397" s="81"/>
      <c r="T397" s="81"/>
      <c r="U397" s="81"/>
      <c r="V397" s="81"/>
      <c r="W397" s="77"/>
      <c r="X397" s="77"/>
      <c r="Y397" s="77"/>
      <c r="Z397" s="77"/>
      <c r="AA397" s="77"/>
      <c r="AB397" s="77"/>
      <c r="AC397" s="92"/>
      <c r="AD397" s="92"/>
      <c r="AE397" s="92"/>
      <c r="AF397" s="92"/>
      <c r="AG397" s="92"/>
      <c r="AH397" s="92"/>
      <c r="AJ397" s="20">
        <f t="shared" si="104"/>
        <v>100.52562506409811</v>
      </c>
      <c r="AK397" s="89">
        <f t="shared" si="105"/>
        <v>8498.588812424234</v>
      </c>
      <c r="AL397" s="99">
        <f t="shared" si="84"/>
        <v>329</v>
      </c>
      <c r="AM397" s="20">
        <f t="shared" si="122"/>
        <v>47463.79171856321</v>
      </c>
      <c r="AN397" s="20">
        <f t="shared" si="123"/>
        <v>-5619.044073085976</v>
      </c>
    </row>
    <row r="398" spans="1:40" ht="13.5" customHeight="1">
      <c r="A398" s="97">
        <v>398</v>
      </c>
      <c r="B398" s="99">
        <v>330</v>
      </c>
      <c r="C398" s="127">
        <f t="shared" si="121"/>
        <v>-8200.3173414204</v>
      </c>
      <c r="D398" s="127">
        <f t="shared" si="108"/>
        <v>-212.13203435596364</v>
      </c>
      <c r="E398" s="127">
        <f t="shared" si="109"/>
        <v>106.06601717798232</v>
      </c>
      <c r="F398" s="127">
        <f t="shared" si="110"/>
        <v>-8306.383358598381</v>
      </c>
      <c r="G398" s="99">
        <f t="shared" si="111"/>
        <v>-2011.7918561653742</v>
      </c>
      <c r="H398" s="99">
        <f t="shared" si="106"/>
        <v>330</v>
      </c>
      <c r="I398" s="63">
        <f t="shared" si="112"/>
        <v>-111.3209146579786</v>
      </c>
      <c r="J398" s="63">
        <f t="shared" si="113"/>
        <v>3.6602540378444215</v>
      </c>
      <c r="K398" s="63">
        <f t="shared" si="114"/>
        <v>7.0710678118654755</v>
      </c>
      <c r="L398" s="63">
        <f t="shared" si="115"/>
        <v>-100.5895928082687</v>
      </c>
      <c r="M398" s="99">
        <f t="shared" si="116"/>
        <v>-2226.418293159572</v>
      </c>
      <c r="N398" s="81">
        <f t="shared" si="117"/>
        <v>835535.7197507906</v>
      </c>
      <c r="O398" s="82">
        <f t="shared" si="107"/>
        <v>-399087.9679988584</v>
      </c>
      <c r="P398" s="83">
        <f t="shared" si="118"/>
        <v>68996004.50000012</v>
      </c>
      <c r="Q398" s="64">
        <f t="shared" si="119"/>
        <v>10118.266181333303</v>
      </c>
      <c r="R398" s="65">
        <f t="shared" si="120"/>
        <v>100.5895928082687</v>
      </c>
      <c r="S398" s="81">
        <f>N398</f>
        <v>835535.7197507906</v>
      </c>
      <c r="T398" s="81"/>
      <c r="U398" s="81">
        <f>N398</f>
        <v>835535.7197507906</v>
      </c>
      <c r="V398" s="81"/>
      <c r="W398" s="82">
        <f>O398</f>
        <v>-399087.9679988584</v>
      </c>
      <c r="X398" s="82"/>
      <c r="Y398" s="82">
        <f>O398</f>
        <v>-399087.9679988584</v>
      </c>
      <c r="Z398" s="82"/>
      <c r="AA398" s="83">
        <f>P398</f>
        <v>68996004.50000012</v>
      </c>
      <c r="AB398" s="83"/>
      <c r="AC398" s="102">
        <f>P398</f>
        <v>68996004.50000012</v>
      </c>
      <c r="AD398" s="102"/>
      <c r="AE398" s="104">
        <f>Q398</f>
        <v>10118.266181333303</v>
      </c>
      <c r="AF398" s="104"/>
      <c r="AG398" s="104">
        <f>Q398</f>
        <v>10118.266181333303</v>
      </c>
      <c r="AH398" s="104"/>
      <c r="AI398" s="56" t="s">
        <v>78</v>
      </c>
      <c r="AJ398" s="20">
        <f t="shared" si="104"/>
        <v>100.5895928082687</v>
      </c>
      <c r="AK398" s="89">
        <f t="shared" si="105"/>
        <v>8306.383358598381</v>
      </c>
      <c r="AL398" s="99">
        <f t="shared" si="84"/>
        <v>330</v>
      </c>
      <c r="AM398" s="20">
        <f t="shared" si="122"/>
        <v>45643.34134663012</v>
      </c>
      <c r="AN398" s="20">
        <f t="shared" si="123"/>
        <v>-5566.0457328989305</v>
      </c>
    </row>
    <row r="399" spans="1:40" ht="13.5" customHeight="1">
      <c r="A399" s="97">
        <v>399</v>
      </c>
      <c r="B399" s="99">
        <v>331</v>
      </c>
      <c r="C399" s="127">
        <f t="shared" si="121"/>
        <v>-7951.185472386956</v>
      </c>
      <c r="D399" s="127">
        <f t="shared" si="108"/>
        <v>-243.3478726035833</v>
      </c>
      <c r="E399" s="127">
        <f t="shared" si="109"/>
        <v>82.88658917263228</v>
      </c>
      <c r="F399" s="127">
        <f t="shared" si="110"/>
        <v>-8111.6467558179065</v>
      </c>
      <c r="G399" s="99">
        <f t="shared" si="111"/>
        <v>-2015.0584240240328</v>
      </c>
      <c r="H399" s="99">
        <f aca="true" t="shared" si="124" ref="H399:H428">B399</f>
        <v>331</v>
      </c>
      <c r="I399" s="63">
        <f t="shared" si="48"/>
        <v>-110.22703842524301</v>
      </c>
      <c r="J399" s="63">
        <f t="shared" si="113"/>
        <v>2.4557560793794697</v>
      </c>
      <c r="K399" s="63">
        <f t="shared" si="114"/>
        <v>7.018361144661899</v>
      </c>
      <c r="L399" s="63">
        <f t="shared" si="115"/>
        <v>-100.75292120120164</v>
      </c>
      <c r="M399" s="99">
        <f t="shared" si="116"/>
        <v>-2204.5407685048604</v>
      </c>
      <c r="N399" s="81">
        <f t="shared" si="117"/>
        <v>817272.1064009045</v>
      </c>
      <c r="O399" s="82">
        <f t="shared" si="107"/>
        <v>-410239.006189574</v>
      </c>
      <c r="P399" s="83">
        <f t="shared" si="118"/>
        <v>65798813.09117117</v>
      </c>
      <c r="Q399" s="64">
        <f t="shared" si="119"/>
        <v>10151.151130575548</v>
      </c>
      <c r="R399" s="65">
        <f t="shared" si="120"/>
        <v>100.75292120120164</v>
      </c>
      <c r="S399" s="81"/>
      <c r="T399" s="81"/>
      <c r="U399" s="81"/>
      <c r="V399" s="81"/>
      <c r="W399" s="77"/>
      <c r="X399" s="77"/>
      <c r="Y399" s="77"/>
      <c r="Z399" s="77"/>
      <c r="AA399" s="77"/>
      <c r="AB399" s="77"/>
      <c r="AC399" s="92"/>
      <c r="AD399" s="92"/>
      <c r="AE399" s="92"/>
      <c r="AF399" s="92"/>
      <c r="AG399" s="92"/>
      <c r="AH399" s="92"/>
      <c r="AJ399" s="20">
        <f t="shared" si="104"/>
        <v>100.75292120120164</v>
      </c>
      <c r="AK399" s="89">
        <f t="shared" si="105"/>
        <v>8111.6467558179065</v>
      </c>
      <c r="AL399" s="99">
        <f>B399</f>
        <v>331</v>
      </c>
      <c r="AM399" s="20">
        <f t="shared" si="122"/>
        <v>43821.78132955155</v>
      </c>
      <c r="AN399" s="20">
        <f t="shared" si="123"/>
        <v>-5511.35192126215</v>
      </c>
    </row>
    <row r="400" spans="1:40" ht="13.5" customHeight="1">
      <c r="A400" s="97">
        <v>400</v>
      </c>
      <c r="B400" s="99">
        <v>332</v>
      </c>
      <c r="C400" s="127">
        <f t="shared" si="121"/>
        <v>-7699.631595233745</v>
      </c>
      <c r="D400" s="127">
        <f t="shared" si="108"/>
        <v>-272.7116866032256</v>
      </c>
      <c r="E400" s="127">
        <f t="shared" si="109"/>
        <v>58.471513033959226</v>
      </c>
      <c r="F400" s="127">
        <f t="shared" si="110"/>
        <v>-7913.871768803012</v>
      </c>
      <c r="G400" s="99">
        <f t="shared" si="111"/>
        <v>-2020.1198151284905</v>
      </c>
      <c r="H400" s="99">
        <f t="shared" si="124"/>
        <v>332</v>
      </c>
      <c r="I400" s="63">
        <f t="shared" si="112"/>
        <v>-109.09958596880979</v>
      </c>
      <c r="J400" s="63">
        <f t="shared" si="113"/>
        <v>1.2325683343244263</v>
      </c>
      <c r="K400" s="63">
        <f t="shared" si="114"/>
        <v>6.8610268780608346</v>
      </c>
      <c r="L400" s="63">
        <f t="shared" si="115"/>
        <v>-101.00599075642452</v>
      </c>
      <c r="M400" s="99">
        <f t="shared" si="116"/>
        <v>-2181.9917193761958</v>
      </c>
      <c r="N400" s="81">
        <f t="shared" si="117"/>
        <v>799348.458727246</v>
      </c>
      <c r="O400" s="82">
        <f t="shared" si="107"/>
        <v>-420827.8106247545</v>
      </c>
      <c r="P400" s="83">
        <f t="shared" si="118"/>
        <v>62629366.37305731</v>
      </c>
      <c r="Q400" s="64">
        <f t="shared" si="119"/>
        <v>10202.210168686915</v>
      </c>
      <c r="R400" s="65">
        <f t="shared" si="120"/>
        <v>101.00599075642452</v>
      </c>
      <c r="S400" s="81"/>
      <c r="T400" s="81"/>
      <c r="U400" s="81"/>
      <c r="V400" s="81"/>
      <c r="W400" s="77"/>
      <c r="X400" s="77"/>
      <c r="Y400" s="77"/>
      <c r="Z400" s="77"/>
      <c r="AA400" s="77"/>
      <c r="AB400" s="77"/>
      <c r="AC400" s="92"/>
      <c r="AD400" s="92"/>
      <c r="AE400" s="92"/>
      <c r="AF400" s="92"/>
      <c r="AG400" s="92"/>
      <c r="AH400" s="92"/>
      <c r="AJ400" s="20">
        <f t="shared" si="104"/>
        <v>101.00599075642452</v>
      </c>
      <c r="AK400" s="89">
        <f t="shared" si="105"/>
        <v>7913.871768803012</v>
      </c>
      <c r="AL400" s="99">
        <f aca="true" t="shared" si="125" ref="AL400:AL428">B400</f>
        <v>332</v>
      </c>
      <c r="AM400" s="20">
        <f t="shared" si="122"/>
        <v>42001.330957618404</v>
      </c>
      <c r="AN400" s="20">
        <f t="shared" si="123"/>
        <v>-5454.979298440489</v>
      </c>
    </row>
    <row r="401" spans="1:40" ht="13.5" customHeight="1">
      <c r="A401" s="97">
        <v>401</v>
      </c>
      <c r="B401" s="99">
        <v>333</v>
      </c>
      <c r="C401" s="127">
        <f t="shared" si="121"/>
        <v>-7445.732335708634</v>
      </c>
      <c r="D401" s="127">
        <f t="shared" si="108"/>
        <v>-299.99999999999994</v>
      </c>
      <c r="E401" s="127">
        <f t="shared" si="109"/>
        <v>33.18476131237241</v>
      </c>
      <c r="F401" s="127">
        <f t="shared" si="110"/>
        <v>-7712.547574396262</v>
      </c>
      <c r="G401" s="99">
        <f t="shared" si="111"/>
        <v>-2026.7498043605406</v>
      </c>
      <c r="H401" s="99">
        <f t="shared" si="124"/>
        <v>333</v>
      </c>
      <c r="I401" s="63">
        <f t="shared" si="48"/>
        <v>-107.93890072161905</v>
      </c>
      <c r="J401" s="63">
        <f t="shared" si="113"/>
        <v>1.5593594047669914E-14</v>
      </c>
      <c r="K401" s="63">
        <f t="shared" si="114"/>
        <v>6.6014105035920005</v>
      </c>
      <c r="L401" s="63">
        <f t="shared" si="115"/>
        <v>-101.33749021802703</v>
      </c>
      <c r="M401" s="99">
        <f t="shared" si="116"/>
        <v>-2158.778014432381</v>
      </c>
      <c r="N401" s="81">
        <f t="shared" si="117"/>
        <v>781570.2143764492</v>
      </c>
      <c r="O401" s="82">
        <f t="shared" si="107"/>
        <v>-430665.72107250337</v>
      </c>
      <c r="P401" s="83">
        <f t="shared" si="118"/>
        <v>59483390.087325655</v>
      </c>
      <c r="Q401" s="64">
        <f t="shared" si="119"/>
        <v>10269.286923688724</v>
      </c>
      <c r="R401" s="65">
        <f t="shared" si="120"/>
        <v>101.33749021802703</v>
      </c>
      <c r="S401" s="81"/>
      <c r="T401" s="81"/>
      <c r="U401" s="81"/>
      <c r="V401" s="81"/>
      <c r="W401" s="77"/>
      <c r="X401" s="77"/>
      <c r="Y401" s="77"/>
      <c r="Z401" s="77"/>
      <c r="AA401" s="77"/>
      <c r="AB401" s="77"/>
      <c r="AC401" s="92"/>
      <c r="AD401" s="92"/>
      <c r="AE401" s="92"/>
      <c r="AF401" s="92"/>
      <c r="AG401" s="92"/>
      <c r="AH401" s="92"/>
      <c r="AJ401" s="20">
        <f t="shared" si="104"/>
        <v>101.33749021802703</v>
      </c>
      <c r="AK401" s="89">
        <f t="shared" si="105"/>
        <v>7712.547574396262</v>
      </c>
      <c r="AL401" s="99">
        <f t="shared" si="125"/>
        <v>333</v>
      </c>
      <c r="AM401" s="20">
        <f t="shared" si="122"/>
        <v>40184.208169190155</v>
      </c>
      <c r="AN401" s="20">
        <f t="shared" si="123"/>
        <v>-5396.945036080952</v>
      </c>
    </row>
    <row r="402" spans="1:40" ht="13.5" customHeight="1">
      <c r="A402" s="97">
        <v>402</v>
      </c>
      <c r="B402" s="99">
        <v>334</v>
      </c>
      <c r="C402" s="127">
        <f t="shared" si="121"/>
        <v>-7189.5650339856375</v>
      </c>
      <c r="D402" s="127">
        <f t="shared" si="108"/>
        <v>-325.00513225182146</v>
      </c>
      <c r="E402" s="127">
        <f t="shared" si="109"/>
        <v>7.403301233501429</v>
      </c>
      <c r="F402" s="127">
        <f t="shared" si="110"/>
        <v>-7507.166865003957</v>
      </c>
      <c r="G402" s="99">
        <f t="shared" si="111"/>
        <v>-2034.690445410728</v>
      </c>
      <c r="H402" s="99">
        <f t="shared" si="124"/>
        <v>334</v>
      </c>
      <c r="I402" s="63">
        <f t="shared" si="112"/>
        <v>-106.74533623964088</v>
      </c>
      <c r="J402" s="63">
        <f t="shared" si="113"/>
        <v>-1.2325683343243952</v>
      </c>
      <c r="K402" s="63">
        <f t="shared" si="114"/>
        <v>6.243382303428867</v>
      </c>
      <c r="L402" s="63">
        <f t="shared" si="115"/>
        <v>-101.7345222705364</v>
      </c>
      <c r="M402" s="99">
        <f t="shared" si="116"/>
        <v>-2134.9067247928174</v>
      </c>
      <c r="N402" s="81">
        <f t="shared" si="117"/>
        <v>763738.034616378</v>
      </c>
      <c r="O402" s="82">
        <f t="shared" si="107"/>
        <v>-439563.9630667022</v>
      </c>
      <c r="P402" s="83">
        <f t="shared" si="118"/>
        <v>56357554.339013346</v>
      </c>
      <c r="Q402" s="64">
        <f t="shared" si="119"/>
        <v>10349.913021614268</v>
      </c>
      <c r="R402" s="65">
        <f t="shared" si="120"/>
        <v>101.7345222705364</v>
      </c>
      <c r="S402" s="81"/>
      <c r="T402" s="81"/>
      <c r="U402" s="81"/>
      <c r="V402" s="81"/>
      <c r="W402" s="77"/>
      <c r="X402" s="77"/>
      <c r="Y402" s="77"/>
      <c r="Z402" s="77"/>
      <c r="AA402" s="77"/>
      <c r="AB402" s="77"/>
      <c r="AC402" s="92"/>
      <c r="AD402" s="92"/>
      <c r="AE402" s="92"/>
      <c r="AF402" s="92"/>
      <c r="AG402" s="92"/>
      <c r="AH402" s="92"/>
      <c r="AJ402" s="20">
        <f t="shared" si="104"/>
        <v>101.7345222705364</v>
      </c>
      <c r="AK402" s="89">
        <f t="shared" si="105"/>
        <v>7507.166865003957</v>
      </c>
      <c r="AL402" s="99">
        <f t="shared" si="125"/>
        <v>334</v>
      </c>
      <c r="AM402" s="20">
        <f t="shared" si="122"/>
        <v>38372.626848478096</v>
      </c>
      <c r="AN402" s="20">
        <f t="shared" si="123"/>
        <v>-5337.266811982044</v>
      </c>
    </row>
    <row r="403" spans="1:40" ht="13.5" customHeight="1">
      <c r="A403" s="97">
        <v>403</v>
      </c>
      <c r="B403" s="99">
        <v>335</v>
      </c>
      <c r="C403" s="127">
        <f t="shared" si="121"/>
        <v>-6931.207721106396</v>
      </c>
      <c r="D403" s="127">
        <f t="shared" si="108"/>
        <v>-347.53677920374145</v>
      </c>
      <c r="E403" s="127">
        <f t="shared" si="109"/>
        <v>-18.48852501486582</v>
      </c>
      <c r="F403" s="127">
        <f t="shared" si="110"/>
        <v>-7297.233025325003</v>
      </c>
      <c r="G403" s="99">
        <f t="shared" si="111"/>
        <v>-2043.6546504032508</v>
      </c>
      <c r="H403" s="99">
        <f t="shared" si="124"/>
        <v>335</v>
      </c>
      <c r="I403" s="63">
        <f t="shared" si="48"/>
        <v>-105.51925609417879</v>
      </c>
      <c r="J403" s="63">
        <f t="shared" si="113"/>
        <v>-2.4557560793794386</v>
      </c>
      <c r="K403" s="63">
        <f t="shared" si="114"/>
        <v>5.792279653395687</v>
      </c>
      <c r="L403" s="63">
        <f t="shared" si="115"/>
        <v>-102.18273252016255</v>
      </c>
      <c r="M403" s="99">
        <f t="shared" si="116"/>
        <v>-2110.3851218835757</v>
      </c>
      <c r="N403" s="81">
        <f t="shared" si="117"/>
        <v>745651.2103640813</v>
      </c>
      <c r="O403" s="82">
        <f t="shared" si="107"/>
        <v>-447336.0734795413</v>
      </c>
      <c r="P403" s="83">
        <f t="shared" si="118"/>
        <v>53249609.825893894</v>
      </c>
      <c r="Q403" s="64">
        <f t="shared" si="119"/>
        <v>10441.310825287084</v>
      </c>
      <c r="R403" s="65">
        <f t="shared" si="120"/>
        <v>102.18273252016255</v>
      </c>
      <c r="S403" s="81"/>
      <c r="T403" s="81"/>
      <c r="U403" s="81"/>
      <c r="V403" s="81"/>
      <c r="W403" s="77"/>
      <c r="X403" s="77"/>
      <c r="Y403" s="77"/>
      <c r="Z403" s="77"/>
      <c r="AA403" s="77"/>
      <c r="AB403" s="77"/>
      <c r="AC403" s="92"/>
      <c r="AD403" s="92"/>
      <c r="AE403" s="92"/>
      <c r="AF403" s="92"/>
      <c r="AG403" s="92"/>
      <c r="AH403" s="92"/>
      <c r="AJ403" s="20">
        <f t="shared" si="104"/>
        <v>102.18273252016255</v>
      </c>
      <c r="AK403" s="89">
        <f t="shared" si="105"/>
        <v>7297.233025325003</v>
      </c>
      <c r="AL403" s="99">
        <f t="shared" si="125"/>
        <v>335</v>
      </c>
      <c r="AM403" s="20">
        <f t="shared" si="122"/>
        <v>36568.79412826876</v>
      </c>
      <c r="AN403" s="20">
        <f t="shared" si="123"/>
        <v>-5275.962804708939</v>
      </c>
    </row>
    <row r="404" spans="1:40" ht="13.5" customHeight="1">
      <c r="A404" s="97">
        <v>404</v>
      </c>
      <c r="B404" s="99">
        <v>336</v>
      </c>
      <c r="C404" s="127">
        <f t="shared" si="121"/>
        <v>-6670.739095211201</v>
      </c>
      <c r="D404" s="127">
        <f t="shared" si="108"/>
        <v>-367.423461417477</v>
      </c>
      <c r="E404" s="127">
        <f t="shared" si="109"/>
        <v>-44.10472993955872</v>
      </c>
      <c r="F404" s="127">
        <f t="shared" si="110"/>
        <v>-7082.267286568236</v>
      </c>
      <c r="G404" s="99">
        <f t="shared" si="111"/>
        <v>-2053.329206879585</v>
      </c>
      <c r="H404" s="99">
        <f t="shared" si="124"/>
        <v>336</v>
      </c>
      <c r="I404" s="63">
        <f t="shared" si="112"/>
        <v>-104.26103376112246</v>
      </c>
      <c r="J404" s="63">
        <f t="shared" si="113"/>
        <v>-3.6602540378443917</v>
      </c>
      <c r="K404" s="63">
        <f t="shared" si="114"/>
        <v>5.254827454987601</v>
      </c>
      <c r="L404" s="63">
        <f t="shared" si="115"/>
        <v>-102.66646034397925</v>
      </c>
      <c r="M404" s="99">
        <f t="shared" si="116"/>
        <v>-2085.2206752224492</v>
      </c>
      <c r="N404" s="81">
        <f t="shared" si="117"/>
        <v>727111.3135219194</v>
      </c>
      <c r="O404" s="82">
        <f aca="true" t="shared" si="126" ref="O404:O428">F404*L134</f>
        <v>-453800.3531933754</v>
      </c>
      <c r="P404" s="83">
        <f t="shared" si="118"/>
        <v>50158509.9183946</v>
      </c>
      <c r="Q404" s="64">
        <f t="shared" si="119"/>
        <v>10540.402079561865</v>
      </c>
      <c r="R404" s="65">
        <f t="shared" si="120"/>
        <v>102.66646034397925</v>
      </c>
      <c r="S404" s="81"/>
      <c r="T404" s="81"/>
      <c r="U404" s="81"/>
      <c r="V404" s="81"/>
      <c r="W404" s="77"/>
      <c r="X404" s="77"/>
      <c r="Y404" s="187"/>
      <c r="Z404" s="77"/>
      <c r="AA404" s="77"/>
      <c r="AB404" s="77"/>
      <c r="AC404" s="92"/>
      <c r="AD404" s="92"/>
      <c r="AE404" s="92"/>
      <c r="AF404" s="92"/>
      <c r="AG404" s="92"/>
      <c r="AH404" s="92"/>
      <c r="AJ404" s="20">
        <f t="shared" si="104"/>
        <v>102.66646034397925</v>
      </c>
      <c r="AK404" s="89">
        <f t="shared" si="105"/>
        <v>7082.267286568236</v>
      </c>
      <c r="AL404" s="99">
        <f t="shared" si="125"/>
        <v>336</v>
      </c>
      <c r="AM404" s="20">
        <f t="shared" si="122"/>
        <v>34774.907700872725</v>
      </c>
      <c r="AN404" s="20">
        <f t="shared" si="123"/>
        <v>-5213.051688056123</v>
      </c>
    </row>
    <row r="405" spans="1:40" ht="13.5" customHeight="1">
      <c r="A405" s="97">
        <v>405</v>
      </c>
      <c r="B405" s="99">
        <v>337</v>
      </c>
      <c r="C405" s="127">
        <f t="shared" si="121"/>
        <v>-6408.238497566704</v>
      </c>
      <c r="D405" s="127">
        <f t="shared" si="108"/>
        <v>-384.513829233473</v>
      </c>
      <c r="E405" s="127">
        <f t="shared" si="109"/>
        <v>-69.06343492651325</v>
      </c>
      <c r="F405" s="127">
        <f t="shared" si="110"/>
        <v>-6861.81576172669</v>
      </c>
      <c r="G405" s="99">
        <f t="shared" si="111"/>
        <v>-2063.3781975512834</v>
      </c>
      <c r="H405" s="99">
        <f t="shared" si="124"/>
        <v>337</v>
      </c>
      <c r="I405" s="63">
        <f t="shared" si="48"/>
        <v>-102.97105250718319</v>
      </c>
      <c r="J405" s="63">
        <f t="shared" si="113"/>
        <v>-4.8368952529594855</v>
      </c>
      <c r="K405" s="63">
        <f t="shared" si="114"/>
        <v>4.639037882578493</v>
      </c>
      <c r="L405" s="63">
        <f t="shared" si="115"/>
        <v>-103.16890987756418</v>
      </c>
      <c r="M405" s="99">
        <f t="shared" si="116"/>
        <v>-2059.4210501436637</v>
      </c>
      <c r="N405" s="81">
        <f t="shared" si="117"/>
        <v>707926.0519180303</v>
      </c>
      <c r="O405" s="82">
        <f t="shared" si="126"/>
        <v>-458782.31197054265</v>
      </c>
      <c r="P405" s="83">
        <f t="shared" si="118"/>
        <v>47084515.54788083</v>
      </c>
      <c r="Q405" s="64">
        <f t="shared" si="119"/>
        <v>10643.823965324958</v>
      </c>
      <c r="R405" s="65">
        <f t="shared" si="120"/>
        <v>103.16890987756418</v>
      </c>
      <c r="S405" s="81"/>
      <c r="T405" s="81"/>
      <c r="U405" s="81"/>
      <c r="V405" s="81"/>
      <c r="W405" s="77"/>
      <c r="X405" s="77"/>
      <c r="Y405" s="77"/>
      <c r="Z405" s="77"/>
      <c r="AA405" s="77"/>
      <c r="AB405" s="77"/>
      <c r="AC405" s="92"/>
      <c r="AD405" s="92"/>
      <c r="AE405" s="92"/>
      <c r="AF405" s="92"/>
      <c r="AG405" s="92"/>
      <c r="AH405" s="92"/>
      <c r="AJ405" s="20">
        <f t="shared" si="104"/>
        <v>103.16890987756418</v>
      </c>
      <c r="AK405" s="89">
        <f t="shared" si="105"/>
        <v>6861.81576172669</v>
      </c>
      <c r="AL405" s="99">
        <f t="shared" si="125"/>
        <v>337</v>
      </c>
      <c r="AM405" s="20">
        <f t="shared" si="122"/>
        <v>32993.15314057469</v>
      </c>
      <c r="AN405" s="20">
        <f t="shared" si="123"/>
        <v>-5148.55262535916</v>
      </c>
    </row>
    <row r="406" spans="1:40" ht="13.5" customHeight="1">
      <c r="A406" s="97">
        <v>406</v>
      </c>
      <c r="B406" s="99">
        <v>338</v>
      </c>
      <c r="C406" s="127">
        <f t="shared" si="121"/>
        <v>-6143.785888397848</v>
      </c>
      <c r="D406" s="127">
        <f t="shared" si="108"/>
        <v>-398.677814633205</v>
      </c>
      <c r="E406" s="127">
        <f t="shared" si="109"/>
        <v>-92.99256317132308</v>
      </c>
      <c r="F406" s="127">
        <f t="shared" si="110"/>
        <v>-6635.456266202376</v>
      </c>
      <c r="G406" s="99">
        <f t="shared" si="111"/>
        <v>-2073.4467821478815</v>
      </c>
      <c r="H406" s="99">
        <f t="shared" si="124"/>
        <v>338</v>
      </c>
      <c r="I406" s="63">
        <f t="shared" si="112"/>
        <v>-101.64970527314725</v>
      </c>
      <c r="J406" s="63">
        <f t="shared" si="113"/>
        <v>-5.976724774602399</v>
      </c>
      <c r="K406" s="63">
        <f t="shared" si="114"/>
        <v>3.954090940355576</v>
      </c>
      <c r="L406" s="63">
        <f t="shared" si="115"/>
        <v>-103.67233910739408</v>
      </c>
      <c r="M406" s="99">
        <f t="shared" si="116"/>
        <v>-2032.9941054629448</v>
      </c>
      <c r="N406" s="81">
        <f t="shared" si="117"/>
        <v>687913.2721620158</v>
      </c>
      <c r="O406" s="82">
        <f t="shared" si="126"/>
        <v>-462117.06436546857</v>
      </c>
      <c r="P406" s="83">
        <f t="shared" si="118"/>
        <v>44029279.86068438</v>
      </c>
      <c r="Q406" s="64">
        <f t="shared" si="119"/>
        <v>10747.953895998511</v>
      </c>
      <c r="R406" s="65">
        <f t="shared" si="120"/>
        <v>103.67233910739408</v>
      </c>
      <c r="S406" s="81"/>
      <c r="T406" s="81"/>
      <c r="U406" s="81"/>
      <c r="V406" s="81"/>
      <c r="W406" s="77"/>
      <c r="X406" s="77"/>
      <c r="Y406" s="77"/>
      <c r="Z406" s="77"/>
      <c r="AA406" s="77"/>
      <c r="AB406" s="77"/>
      <c r="AC406" s="92"/>
      <c r="AD406" s="92"/>
      <c r="AE406" s="92"/>
      <c r="AF406" s="92"/>
      <c r="AG406" s="92"/>
      <c r="AH406" s="92"/>
      <c r="AJ406" s="20">
        <f t="shared" si="104"/>
        <v>103.67233910739408</v>
      </c>
      <c r="AK406" s="89">
        <f t="shared" si="105"/>
        <v>6635.456266202376</v>
      </c>
      <c r="AL406" s="99">
        <f t="shared" si="125"/>
        <v>338</v>
      </c>
      <c r="AM406" s="20">
        <f t="shared" si="122"/>
        <v>31225.701240848124</v>
      </c>
      <c r="AN406" s="20">
        <f t="shared" si="123"/>
        <v>-5082.485263657362</v>
      </c>
    </row>
    <row r="407" spans="1:40" ht="13.5" customHeight="1">
      <c r="A407" s="97">
        <v>407</v>
      </c>
      <c r="B407" s="99">
        <v>339</v>
      </c>
      <c r="C407" s="127">
        <f t="shared" si="121"/>
        <v>-5877.461822531196</v>
      </c>
      <c r="D407" s="127">
        <f t="shared" si="108"/>
        <v>-409.8076211353311</v>
      </c>
      <c r="E407" s="127">
        <f t="shared" si="109"/>
        <v>-115.53538648740663</v>
      </c>
      <c r="F407" s="127">
        <f t="shared" si="110"/>
        <v>-6402.804830153934</v>
      </c>
      <c r="G407" s="99">
        <f t="shared" si="111"/>
        <v>-2083.1652951289343</v>
      </c>
      <c r="H407" s="99">
        <f t="shared" si="124"/>
        <v>339</v>
      </c>
      <c r="I407" s="63">
        <f t="shared" si="48"/>
        <v>-100.2973945541823</v>
      </c>
      <c r="J407" s="63">
        <f t="shared" si="113"/>
        <v>-7.071067811865454</v>
      </c>
      <c r="K407" s="63">
        <f t="shared" si="114"/>
        <v>3.2101976096010354</v>
      </c>
      <c r="L407" s="63">
        <f t="shared" si="115"/>
        <v>-104.15826475644673</v>
      </c>
      <c r="M407" s="99">
        <f t="shared" si="116"/>
        <v>-2005.947891083646</v>
      </c>
      <c r="N407" s="81">
        <f t="shared" si="117"/>
        <v>666905.0406830293</v>
      </c>
      <c r="O407" s="82">
        <f t="shared" si="126"/>
        <v>-463651.6306147975</v>
      </c>
      <c r="P407" s="83">
        <f t="shared" si="118"/>
        <v>40995909.69304255</v>
      </c>
      <c r="Q407" s="64">
        <f t="shared" si="119"/>
        <v>10848.944117074052</v>
      </c>
      <c r="R407" s="65">
        <f t="shared" si="120"/>
        <v>104.15826475644673</v>
      </c>
      <c r="S407" s="81"/>
      <c r="T407" s="81"/>
      <c r="U407" s="81"/>
      <c r="V407" s="81"/>
      <c r="W407" s="77"/>
      <c r="X407" s="77"/>
      <c r="Y407" s="77"/>
      <c r="Z407" s="77"/>
      <c r="AA407" s="77"/>
      <c r="AB407" s="77"/>
      <c r="AC407" s="92"/>
      <c r="AD407" s="92"/>
      <c r="AE407" s="92"/>
      <c r="AF407" s="92"/>
      <c r="AG407" s="92"/>
      <c r="AH407" s="92"/>
      <c r="AJ407" s="20">
        <f t="shared" si="104"/>
        <v>104.15826475644673</v>
      </c>
      <c r="AK407" s="89">
        <f t="shared" si="105"/>
        <v>6402.804830153934</v>
      </c>
      <c r="AL407" s="99">
        <f t="shared" si="125"/>
        <v>339</v>
      </c>
      <c r="AM407" s="20">
        <f t="shared" si="122"/>
        <v>29474.70536957774</v>
      </c>
      <c r="AN407" s="20">
        <f t="shared" si="123"/>
        <v>-5014.869727709115</v>
      </c>
    </row>
    <row r="408" spans="1:40" ht="13.5" customHeight="1">
      <c r="A408" s="97">
        <v>408</v>
      </c>
      <c r="B408" s="99">
        <v>340</v>
      </c>
      <c r="C408" s="127">
        <f t="shared" si="121"/>
        <v>-5609.34742485715</v>
      </c>
      <c r="D408" s="127">
        <f t="shared" si="108"/>
        <v>-417.8185441920115</v>
      </c>
      <c r="E408" s="127">
        <f t="shared" si="109"/>
        <v>-136.35584330161214</v>
      </c>
      <c r="F408" s="127">
        <f t="shared" si="110"/>
        <v>-6163.521812350774</v>
      </c>
      <c r="G408" s="99">
        <f t="shared" si="111"/>
        <v>-2092.1536080841306</v>
      </c>
      <c r="H408" s="99">
        <f t="shared" si="124"/>
        <v>340</v>
      </c>
      <c r="I408" s="63">
        <f t="shared" si="112"/>
        <v>-98.91453227723348</v>
      </c>
      <c r="J408" s="63">
        <f t="shared" si="113"/>
        <v>-8.111595753452777</v>
      </c>
      <c r="K408" s="63">
        <f t="shared" si="114"/>
        <v>2.418447626479737</v>
      </c>
      <c r="L408" s="63">
        <f t="shared" si="115"/>
        <v>-104.60768040420652</v>
      </c>
      <c r="M408" s="99">
        <f t="shared" si="116"/>
        <v>-1978.2906455446696</v>
      </c>
      <c r="N408" s="81">
        <f t="shared" si="117"/>
        <v>644751.7199107455</v>
      </c>
      <c r="O408" s="82">
        <f t="shared" si="126"/>
        <v>-463247.09331342066</v>
      </c>
      <c r="P408" s="83">
        <f t="shared" si="118"/>
        <v>37989001.13132377</v>
      </c>
      <c r="Q408" s="64">
        <f t="shared" si="119"/>
        <v>10942.766799548612</v>
      </c>
      <c r="R408" s="65">
        <f t="shared" si="120"/>
        <v>104.60768040420652</v>
      </c>
      <c r="S408" s="81">
        <f>N408</f>
        <v>644751.7199107455</v>
      </c>
      <c r="T408" s="81">
        <f>N408</f>
        <v>644751.7199107455</v>
      </c>
      <c r="U408" s="81"/>
      <c r="V408" s="81"/>
      <c r="W408" s="82">
        <f>O408</f>
        <v>-463247.09331342066</v>
      </c>
      <c r="X408" s="82">
        <f>O408</f>
        <v>-463247.09331342066</v>
      </c>
      <c r="Y408" s="82"/>
      <c r="Z408" s="82"/>
      <c r="AA408" s="83">
        <f>P408</f>
        <v>37989001.13132377</v>
      </c>
      <c r="AB408" s="83">
        <f>P408</f>
        <v>37989001.13132377</v>
      </c>
      <c r="AC408" s="102"/>
      <c r="AD408" s="102"/>
      <c r="AE408" s="104">
        <f>Q408</f>
        <v>10942.766799548612</v>
      </c>
      <c r="AF408" s="104">
        <f>Q408</f>
        <v>10942.766799548612</v>
      </c>
      <c r="AG408" s="104"/>
      <c r="AH408" s="104"/>
      <c r="AI408" s="56" t="s">
        <v>79</v>
      </c>
      <c r="AJ408" s="20">
        <f t="shared" si="104"/>
        <v>104.60768040420652</v>
      </c>
      <c r="AK408" s="89">
        <f t="shared" si="105"/>
        <v>6163.521812350774</v>
      </c>
      <c r="AL408" s="99">
        <f t="shared" si="125"/>
        <v>340</v>
      </c>
      <c r="AM408" s="20">
        <f t="shared" si="122"/>
        <v>27742.298845512458</v>
      </c>
      <c r="AN408" s="20">
        <f t="shared" si="123"/>
        <v>-4945.726613861674</v>
      </c>
    </row>
    <row r="409" spans="1:40" ht="13.5" customHeight="1">
      <c r="A409" s="97">
        <v>409</v>
      </c>
      <c r="B409" s="99">
        <v>341</v>
      </c>
      <c r="C409" s="127">
        <f t="shared" si="121"/>
        <v>-5339.524365618509</v>
      </c>
      <c r="D409" s="127">
        <f t="shared" si="108"/>
        <v>-422.649615841655</v>
      </c>
      <c r="E409" s="127">
        <f t="shared" si="109"/>
        <v>-155.14354855823908</v>
      </c>
      <c r="F409" s="127">
        <f t="shared" si="110"/>
        <v>-5917.317530018403</v>
      </c>
      <c r="G409" s="99">
        <f t="shared" si="111"/>
        <v>-2100.025701387422</v>
      </c>
      <c r="H409" s="99">
        <f t="shared" si="124"/>
        <v>341</v>
      </c>
      <c r="I409" s="63">
        <f t="shared" si="48"/>
        <v>-97.50153967554635</v>
      </c>
      <c r="J409" s="63">
        <f t="shared" si="113"/>
        <v>-9.090389553440852</v>
      </c>
      <c r="K409" s="63">
        <f t="shared" si="114"/>
        <v>1.5906441596161167</v>
      </c>
      <c r="L409" s="63">
        <f t="shared" si="115"/>
        <v>-105.0012850693711</v>
      </c>
      <c r="M409" s="99">
        <f t="shared" si="116"/>
        <v>-1950.0307935109272</v>
      </c>
      <c r="N409" s="81">
        <f t="shared" si="117"/>
        <v>621325.9448154492</v>
      </c>
      <c r="O409" s="82">
        <f t="shared" si="126"/>
        <v>-460780.5596732586</v>
      </c>
      <c r="P409" s="83">
        <f t="shared" si="118"/>
        <v>35014646.75106309</v>
      </c>
      <c r="Q409" s="64">
        <f t="shared" si="119"/>
        <v>11025.269866219332</v>
      </c>
      <c r="R409" s="65">
        <f t="shared" si="120"/>
        <v>105.0012850693711</v>
      </c>
      <c r="S409" s="81"/>
      <c r="T409" s="81"/>
      <c r="U409" s="81"/>
      <c r="V409" s="81"/>
      <c r="W409" s="77"/>
      <c r="X409" s="77"/>
      <c r="Y409" s="77"/>
      <c r="Z409" s="77"/>
      <c r="AA409" s="77"/>
      <c r="AB409" s="77"/>
      <c r="AC409" s="92"/>
      <c r="AD409" s="92"/>
      <c r="AE409" s="92"/>
      <c r="AF409" s="92"/>
      <c r="AG409" s="92"/>
      <c r="AH409" s="92"/>
      <c r="AJ409" s="20">
        <f t="shared" si="104"/>
        <v>105.0012850693711</v>
      </c>
      <c r="AK409" s="89">
        <f t="shared" si="105"/>
        <v>5917.317530018403</v>
      </c>
      <c r="AL409" s="99">
        <f t="shared" si="125"/>
        <v>341</v>
      </c>
      <c r="AM409" s="20">
        <f t="shared" si="122"/>
        <v>26030.59233914498</v>
      </c>
      <c r="AN409" s="20">
        <f t="shared" si="123"/>
        <v>-4875.076983777318</v>
      </c>
    </row>
    <row r="410" spans="1:40" ht="13.5" customHeight="1">
      <c r="A410" s="97">
        <v>410</v>
      </c>
      <c r="B410" s="99">
        <v>342</v>
      </c>
      <c r="C410" s="127">
        <f t="shared" si="121"/>
        <v>-5068.0748355329815</v>
      </c>
      <c r="D410" s="127">
        <f t="shared" si="108"/>
        <v>-424.26406871192853</v>
      </c>
      <c r="E410" s="127">
        <f t="shared" si="109"/>
        <v>-171.61842084530534</v>
      </c>
      <c r="F410" s="127">
        <f t="shared" si="110"/>
        <v>-5663.957325090215</v>
      </c>
      <c r="G410" s="99">
        <f t="shared" si="111"/>
        <v>-2106.394386166397</v>
      </c>
      <c r="H410" s="99">
        <f t="shared" si="124"/>
        <v>342</v>
      </c>
      <c r="I410" s="63">
        <f t="shared" si="112"/>
        <v>-96.0588471603555</v>
      </c>
      <c r="J410" s="63">
        <f t="shared" si="113"/>
        <v>-9.999999999999998</v>
      </c>
      <c r="K410" s="63">
        <f t="shared" si="114"/>
        <v>0.7391278520356576</v>
      </c>
      <c r="L410" s="63">
        <f t="shared" si="115"/>
        <v>-105.31971930831985</v>
      </c>
      <c r="M410" s="99">
        <f t="shared" si="116"/>
        <v>-1921.17694320711</v>
      </c>
      <c r="N410" s="81">
        <f t="shared" si="117"/>
        <v>596526.3956528036</v>
      </c>
      <c r="O410" s="82">
        <f t="shared" si="126"/>
        <v>-456146.8804831935</v>
      </c>
      <c r="P410" s="83">
        <f t="shared" si="118"/>
        <v>32080412.580443103</v>
      </c>
      <c r="Q410" s="64">
        <f t="shared" si="119"/>
        <v>11092.24327518328</v>
      </c>
      <c r="R410" s="65">
        <f t="shared" si="120"/>
        <v>105.31971930831985</v>
      </c>
      <c r="S410" s="81"/>
      <c r="T410" s="74"/>
      <c r="U410" s="81"/>
      <c r="V410" s="81"/>
      <c r="W410" s="77"/>
      <c r="X410" s="77"/>
      <c r="Y410" s="77"/>
      <c r="Z410" s="77"/>
      <c r="AA410" s="77"/>
      <c r="AB410" s="77"/>
      <c r="AC410" s="92"/>
      <c r="AD410" s="92"/>
      <c r="AE410" s="92"/>
      <c r="AF410" s="92"/>
      <c r="AG410" s="92"/>
      <c r="AH410" s="92"/>
      <c r="AJ410" s="20">
        <f t="shared" si="104"/>
        <v>105.31971930831985</v>
      </c>
      <c r="AK410" s="89">
        <f t="shared" si="105"/>
        <v>5663.957325090215</v>
      </c>
      <c r="AL410" s="99">
        <f t="shared" si="125"/>
        <v>342</v>
      </c>
      <c r="AM410" s="20">
        <f t="shared" si="122"/>
        <v>24341.671301185328</v>
      </c>
      <c r="AN410" s="20">
        <f t="shared" si="123"/>
        <v>-4802.9423580177745</v>
      </c>
    </row>
    <row r="411" spans="1:40" ht="13.5" customHeight="1">
      <c r="A411" s="97">
        <v>411</v>
      </c>
      <c r="B411" s="99">
        <v>343</v>
      </c>
      <c r="C411" s="127">
        <f t="shared" si="121"/>
        <v>-4795.081520757008</v>
      </c>
      <c r="D411" s="127">
        <f t="shared" si="108"/>
        <v>-422.64961584165513</v>
      </c>
      <c r="E411" s="127">
        <f t="shared" si="109"/>
        <v>-185.5348577632973</v>
      </c>
      <c r="F411" s="127">
        <f t="shared" si="110"/>
        <v>-5403.26599436196</v>
      </c>
      <c r="G411" s="99">
        <f t="shared" si="111"/>
        <v>-2110.8761149513784</v>
      </c>
      <c r="H411" s="99">
        <f t="shared" si="124"/>
        <v>343</v>
      </c>
      <c r="I411" s="63">
        <f t="shared" si="48"/>
        <v>-94.58689418977657</v>
      </c>
      <c r="J411" s="63">
        <f t="shared" si="113"/>
        <v>-10.833504408394049</v>
      </c>
      <c r="K411" s="63">
        <f t="shared" si="114"/>
        <v>-0.12340714939830057</v>
      </c>
      <c r="L411" s="63">
        <f t="shared" si="115"/>
        <v>-105.54380574756892</v>
      </c>
      <c r="M411" s="99">
        <f t="shared" si="116"/>
        <v>-1891.7378837955314</v>
      </c>
      <c r="N411" s="81">
        <f t="shared" si="117"/>
        <v>570281.2565113836</v>
      </c>
      <c r="O411" s="82">
        <f t="shared" si="126"/>
        <v>-449260.0806231427</v>
      </c>
      <c r="P411" s="83">
        <f t="shared" si="118"/>
        <v>29195283.40582834</v>
      </c>
      <c r="Q411" s="64">
        <f t="shared" si="119"/>
        <v>11139.494931680563</v>
      </c>
      <c r="R411" s="65">
        <f t="shared" si="120"/>
        <v>105.54380574756892</v>
      </c>
      <c r="S411" s="81"/>
      <c r="T411" s="81"/>
      <c r="U411" s="81"/>
      <c r="V411" s="81"/>
      <c r="W411" s="77"/>
      <c r="X411" s="77"/>
      <c r="Y411" s="77"/>
      <c r="Z411" s="77"/>
      <c r="AA411" s="77"/>
      <c r="AB411" s="77"/>
      <c r="AC411" s="92"/>
      <c r="AD411" s="92"/>
      <c r="AE411" s="92"/>
      <c r="AF411" s="92"/>
      <c r="AG411" s="92"/>
      <c r="AH411" s="92"/>
      <c r="AJ411" s="20">
        <f t="shared" si="104"/>
        <v>105.54380574756892</v>
      </c>
      <c r="AK411" s="89">
        <f t="shared" si="105"/>
        <v>5403.26599436196</v>
      </c>
      <c r="AL411" s="99">
        <f t="shared" si="125"/>
        <v>343</v>
      </c>
      <c r="AM411" s="20">
        <f t="shared" si="122"/>
        <v>22677.5934217598</v>
      </c>
      <c r="AN411" s="20">
        <f t="shared" si="123"/>
        <v>-4729.344709488829</v>
      </c>
    </row>
    <row r="412" spans="1:40" ht="13.5" customHeight="1">
      <c r="A412" s="97">
        <v>412</v>
      </c>
      <c r="B412" s="99">
        <v>344</v>
      </c>
      <c r="C412" s="127">
        <f t="shared" si="121"/>
        <v>-4520.627577698799</v>
      </c>
      <c r="D412" s="127">
        <f t="shared" si="108"/>
        <v>-417.8185441920116</v>
      </c>
      <c r="E412" s="127">
        <f t="shared" si="109"/>
        <v>-196.68539729125706</v>
      </c>
      <c r="F412" s="127">
        <f t="shared" si="110"/>
        <v>-5135.131519182067</v>
      </c>
      <c r="G412" s="99">
        <f t="shared" si="111"/>
        <v>-2113.095817524226</v>
      </c>
      <c r="H412" s="99">
        <f t="shared" si="124"/>
        <v>344</v>
      </c>
      <c r="I412" s="63">
        <f t="shared" si="112"/>
        <v>-93.08612913494369</v>
      </c>
      <c r="J412" s="63">
        <f t="shared" si="113"/>
        <v>-11.584559306791382</v>
      </c>
      <c r="K412" s="63">
        <f t="shared" si="114"/>
        <v>-0.9841024344762256</v>
      </c>
      <c r="L412" s="63">
        <f t="shared" si="115"/>
        <v>-105.6547908762113</v>
      </c>
      <c r="M412" s="99">
        <f t="shared" si="116"/>
        <v>-1861.7225826988738</v>
      </c>
      <c r="N412" s="81">
        <f t="shared" si="117"/>
        <v>542551.2467810225</v>
      </c>
      <c r="O412" s="82">
        <f t="shared" si="126"/>
        <v>-440054.46207181056</v>
      </c>
      <c r="P412" s="83">
        <f t="shared" si="118"/>
        <v>26369575.719297122</v>
      </c>
      <c r="Q412" s="64">
        <f t="shared" si="119"/>
        <v>11162.93483509594</v>
      </c>
      <c r="R412" s="65">
        <f t="shared" si="120"/>
        <v>105.6547908762113</v>
      </c>
      <c r="S412" s="81"/>
      <c r="T412" s="74"/>
      <c r="U412" s="81"/>
      <c r="V412" s="81"/>
      <c r="W412" s="77"/>
      <c r="X412" s="77"/>
      <c r="Y412" s="77"/>
      <c r="Z412" s="77"/>
      <c r="AA412" s="77"/>
      <c r="AB412" s="77"/>
      <c r="AC412" s="92"/>
      <c r="AD412" s="92"/>
      <c r="AE412" s="92"/>
      <c r="AF412" s="92"/>
      <c r="AG412" s="92"/>
      <c r="AH412" s="92"/>
      <c r="AJ412" s="20">
        <f t="shared" si="104"/>
        <v>105.6547908762113</v>
      </c>
      <c r="AK412" s="89">
        <f t="shared" si="105"/>
        <v>5135.131519182067</v>
      </c>
      <c r="AL412" s="99">
        <f t="shared" si="125"/>
        <v>344</v>
      </c>
      <c r="AM412" s="20">
        <f t="shared" si="122"/>
        <v>21040.386123432905</v>
      </c>
      <c r="AN412" s="20">
        <f t="shared" si="123"/>
        <v>-4654.306456747185</v>
      </c>
    </row>
    <row r="413" spans="1:40" ht="13.5" customHeight="1">
      <c r="A413" s="97">
        <v>413</v>
      </c>
      <c r="B413" s="99">
        <v>345</v>
      </c>
      <c r="C413" s="127">
        <f t="shared" si="121"/>
        <v>-4244.796607688134</v>
      </c>
      <c r="D413" s="127">
        <f t="shared" si="108"/>
        <v>-409.8076211353314</v>
      </c>
      <c r="E413" s="127">
        <f t="shared" si="109"/>
        <v>-204.90381056766552</v>
      </c>
      <c r="F413" s="127">
        <f t="shared" si="110"/>
        <v>-4859.508039391131</v>
      </c>
      <c r="G413" s="99">
        <f t="shared" si="111"/>
        <v>-2112.691697525377</v>
      </c>
      <c r="H413" s="99">
        <f t="shared" si="124"/>
        <v>345</v>
      </c>
      <c r="I413" s="63">
        <f t="shared" si="48"/>
        <v>-91.55700914343073</v>
      </c>
      <c r="J413" s="63">
        <f t="shared" si="113"/>
        <v>-12.2474487139159</v>
      </c>
      <c r="K413" s="63">
        <f t="shared" si="114"/>
        <v>-1.8301270189222167</v>
      </c>
      <c r="L413" s="63">
        <f t="shared" si="115"/>
        <v>-105.63458487626885</v>
      </c>
      <c r="M413" s="99">
        <f t="shared" si="116"/>
        <v>-1831.1401828686146</v>
      </c>
      <c r="N413" s="81">
        <f t="shared" si="117"/>
        <v>513332.1144439733</v>
      </c>
      <c r="O413" s="82">
        <f t="shared" si="126"/>
        <v>-428485.34858481766</v>
      </c>
      <c r="P413" s="83">
        <f t="shared" si="118"/>
        <v>23614818.384907037</v>
      </c>
      <c r="Q413" s="64">
        <f t="shared" si="119"/>
        <v>11158.665521981648</v>
      </c>
      <c r="R413" s="65">
        <f t="shared" si="120"/>
        <v>105.63458487626885</v>
      </c>
      <c r="S413" s="81"/>
      <c r="T413" s="81"/>
      <c r="U413" s="81"/>
      <c r="V413" s="81"/>
      <c r="W413" s="77"/>
      <c r="X413" s="77"/>
      <c r="Y413" s="77"/>
      <c r="Z413" s="77"/>
      <c r="AA413" s="77"/>
      <c r="AB413" s="77"/>
      <c r="AC413" s="92"/>
      <c r="AD413" s="92"/>
      <c r="AE413" s="92"/>
      <c r="AF413" s="92"/>
      <c r="AG413" s="92"/>
      <c r="AH413" s="92"/>
      <c r="AJ413" s="20">
        <f t="shared" si="104"/>
        <v>105.63458487626885</v>
      </c>
      <c r="AK413" s="89">
        <f t="shared" si="105"/>
        <v>4859.508039391131</v>
      </c>
      <c r="AL413" s="99">
        <f t="shared" si="125"/>
        <v>345</v>
      </c>
      <c r="AM413" s="20">
        <f t="shared" si="122"/>
        <v>19432.044091105312</v>
      </c>
      <c r="AN413" s="20">
        <f t="shared" si="123"/>
        <v>-4577.850457171537</v>
      </c>
    </row>
    <row r="414" spans="1:40" ht="13.5" customHeight="1">
      <c r="A414" s="97">
        <v>414</v>
      </c>
      <c r="B414" s="99">
        <v>346</v>
      </c>
      <c r="C414" s="127">
        <f t="shared" si="121"/>
        <v>-3967.6726315105</v>
      </c>
      <c r="D414" s="127">
        <f t="shared" si="108"/>
        <v>-398.67781463320534</v>
      </c>
      <c r="E414" s="127">
        <f t="shared" si="109"/>
        <v>-210.06757997990113</v>
      </c>
      <c r="F414" s="127">
        <f t="shared" si="110"/>
        <v>-4576.418026123607</v>
      </c>
      <c r="G414" s="99">
        <f t="shared" si="111"/>
        <v>-2109.3199253186326</v>
      </c>
      <c r="H414" s="99">
        <f t="shared" si="124"/>
        <v>346</v>
      </c>
      <c r="I414" s="63">
        <f t="shared" si="112"/>
        <v>-90.00000000000003</v>
      </c>
      <c r="J414" s="63">
        <f t="shared" si="113"/>
        <v>-12.817127641115768</v>
      </c>
      <c r="K414" s="63">
        <f t="shared" si="114"/>
        <v>-2.648868624815829</v>
      </c>
      <c r="L414" s="63">
        <f t="shared" si="115"/>
        <v>-105.46599626593164</v>
      </c>
      <c r="M414" s="99">
        <f t="shared" si="116"/>
        <v>-1800.0000000000005</v>
      </c>
      <c r="N414" s="81">
        <f t="shared" si="117"/>
        <v>482656.4864544946</v>
      </c>
      <c r="O414" s="82">
        <f t="shared" si="126"/>
        <v>-414529.4512767545</v>
      </c>
      <c r="P414" s="83">
        <f t="shared" si="118"/>
        <v>20943601.94982909</v>
      </c>
      <c r="Q414" s="64">
        <f t="shared" si="119"/>
        <v>11123.076368365506</v>
      </c>
      <c r="R414" s="65">
        <f t="shared" si="120"/>
        <v>105.46599626593164</v>
      </c>
      <c r="S414" s="81"/>
      <c r="T414" s="74"/>
      <c r="U414" s="81"/>
      <c r="V414" s="81"/>
      <c r="W414" s="77"/>
      <c r="X414" s="77"/>
      <c r="Y414" s="187"/>
      <c r="Z414" s="77"/>
      <c r="AA414" s="77"/>
      <c r="AB414" s="77"/>
      <c r="AC414" s="92"/>
      <c r="AD414" s="92"/>
      <c r="AE414" s="92"/>
      <c r="AF414" s="92"/>
      <c r="AG414" s="92"/>
      <c r="AH414" s="92"/>
      <c r="AJ414" s="20">
        <f t="shared" si="104"/>
        <v>105.46599626593164</v>
      </c>
      <c r="AK414" s="89">
        <f t="shared" si="105"/>
        <v>4576.418026123607</v>
      </c>
      <c r="AL414" s="99">
        <f t="shared" si="125"/>
        <v>346</v>
      </c>
      <c r="AM414" s="20">
        <f t="shared" si="122"/>
        <v>17854.52684179726</v>
      </c>
      <c r="AN414" s="20">
        <f t="shared" si="123"/>
        <v>-4500.000000000002</v>
      </c>
    </row>
    <row r="415" spans="1:40" ht="13.5" customHeight="1">
      <c r="A415" s="97">
        <v>415</v>
      </c>
      <c r="B415" s="99">
        <v>347</v>
      </c>
      <c r="C415" s="127">
        <f t="shared" si="121"/>
        <v>-3689.3400638136</v>
      </c>
      <c r="D415" s="127">
        <f t="shared" si="108"/>
        <v>-384.5138292334735</v>
      </c>
      <c r="E415" s="127">
        <f t="shared" si="109"/>
        <v>-212.09972561964724</v>
      </c>
      <c r="F415" s="127">
        <f t="shared" si="110"/>
        <v>-4285.953618666721</v>
      </c>
      <c r="G415" s="99">
        <f t="shared" si="111"/>
        <v>-2102.659163461997</v>
      </c>
      <c r="H415" s="99">
        <f t="shared" si="124"/>
        <v>347</v>
      </c>
      <c r="I415" s="63">
        <f t="shared" si="48"/>
        <v>-88.41557598471974</v>
      </c>
      <c r="J415" s="63">
        <f t="shared" si="113"/>
        <v>-13.2892604877735</v>
      </c>
      <c r="K415" s="63">
        <f t="shared" si="114"/>
        <v>-3.4281217006066136</v>
      </c>
      <c r="L415" s="63">
        <f t="shared" si="115"/>
        <v>-105.13295817309985</v>
      </c>
      <c r="M415" s="99">
        <f t="shared" si="116"/>
        <v>-1768.3115196943947</v>
      </c>
      <c r="N415" s="81">
        <f t="shared" si="117"/>
        <v>450594.9825231343</v>
      </c>
      <c r="O415" s="82">
        <f t="shared" si="126"/>
        <v>-398184.8457740359</v>
      </c>
      <c r="P415" s="83">
        <f t="shared" si="118"/>
        <v>18369398.42136236</v>
      </c>
      <c r="Q415" s="64">
        <f t="shared" si="119"/>
        <v>11052.938894226763</v>
      </c>
      <c r="R415" s="65">
        <f t="shared" si="120"/>
        <v>105.13295817309985</v>
      </c>
      <c r="S415" s="81"/>
      <c r="T415" s="81"/>
      <c r="U415" s="81"/>
      <c r="V415" s="81"/>
      <c r="W415" s="77"/>
      <c r="X415" s="77"/>
      <c r="Y415" s="77"/>
      <c r="Z415" s="77"/>
      <c r="AA415" s="77"/>
      <c r="AB415" s="77"/>
      <c r="AC415" s="92"/>
      <c r="AD415" s="92"/>
      <c r="AE415" s="92"/>
      <c r="AF415" s="92"/>
      <c r="AG415" s="92"/>
      <c r="AH415" s="92"/>
      <c r="AJ415" s="20">
        <f t="shared" si="104"/>
        <v>105.13295817309985</v>
      </c>
      <c r="AK415" s="89">
        <f t="shared" si="105"/>
        <v>4285.953618666721</v>
      </c>
      <c r="AL415" s="99">
        <f t="shared" si="125"/>
        <v>347</v>
      </c>
      <c r="AM415" s="20">
        <f t="shared" si="122"/>
        <v>16309.756337279105</v>
      </c>
      <c r="AN415" s="20">
        <f t="shared" si="123"/>
        <v>-4420.778799235987</v>
      </c>
    </row>
    <row r="416" spans="1:40" ht="13.5" customHeight="1">
      <c r="A416" s="97">
        <v>416</v>
      </c>
      <c r="B416" s="99">
        <v>348</v>
      </c>
      <c r="C416" s="127">
        <f t="shared" si="121"/>
        <v>-3409.883687393822</v>
      </c>
      <c r="D416" s="127">
        <f t="shared" si="108"/>
        <v>-367.4234614174775</v>
      </c>
      <c r="E416" s="127">
        <f t="shared" si="109"/>
        <v>-210.96995287602132</v>
      </c>
      <c r="F416" s="127">
        <f t="shared" si="110"/>
        <v>-3988.2771016873207</v>
      </c>
      <c r="G416" s="99">
        <f t="shared" si="111"/>
        <v>-2092.4148628822495</v>
      </c>
      <c r="H416" s="99">
        <f t="shared" si="124"/>
        <v>348</v>
      </c>
      <c r="I416" s="63">
        <f t="shared" si="112"/>
        <v>-86.80421972849358</v>
      </c>
      <c r="J416" s="63">
        <f t="shared" si="113"/>
        <v>-13.66025403784437</v>
      </c>
      <c r="K416" s="63">
        <f t="shared" si="114"/>
        <v>-4.156269377774525</v>
      </c>
      <c r="L416" s="63">
        <f t="shared" si="115"/>
        <v>-104.62074314411247</v>
      </c>
      <c r="M416" s="99">
        <f t="shared" si="116"/>
        <v>-1736.0843945698716</v>
      </c>
      <c r="N416" s="81">
        <f t="shared" si="117"/>
        <v>417256.5142431745</v>
      </c>
      <c r="O416" s="82">
        <f t="shared" si="126"/>
        <v>-379470.56388428056</v>
      </c>
      <c r="P416" s="83">
        <f t="shared" si="118"/>
        <v>15906354.239843415</v>
      </c>
      <c r="Q416" s="64">
        <f t="shared" si="119"/>
        <v>10945.499896026357</v>
      </c>
      <c r="R416" s="65">
        <f t="shared" si="120"/>
        <v>104.62074314411247</v>
      </c>
      <c r="S416" s="81"/>
      <c r="T416" s="74"/>
      <c r="U416" s="81"/>
      <c r="V416" s="81"/>
      <c r="W416" s="77"/>
      <c r="X416" s="77"/>
      <c r="Y416" s="77"/>
      <c r="Z416" s="77"/>
      <c r="AA416" s="77"/>
      <c r="AB416" s="77"/>
      <c r="AC416" s="92"/>
      <c r="AD416" s="92"/>
      <c r="AE416" s="92"/>
      <c r="AF416" s="92"/>
      <c r="AG416" s="92"/>
      <c r="AH416" s="92"/>
      <c r="AJ416" s="20">
        <f t="shared" si="104"/>
        <v>104.62074314411247</v>
      </c>
      <c r="AK416" s="89">
        <f t="shared" si="105"/>
        <v>3988.2771016873207</v>
      </c>
      <c r="AL416" s="99">
        <f t="shared" si="125"/>
        <v>348</v>
      </c>
      <c r="AM416" s="20">
        <f t="shared" si="122"/>
        <v>14799.614642456963</v>
      </c>
      <c r="AN416" s="20">
        <f t="shared" si="123"/>
        <v>-4340.210986424679</v>
      </c>
    </row>
    <row r="417" spans="1:40" ht="13.5" customHeight="1">
      <c r="A417" s="97">
        <v>417</v>
      </c>
      <c r="B417" s="99">
        <v>349</v>
      </c>
      <c r="C417" s="127">
        <f t="shared" si="121"/>
        <v>-3129.3886273705652</v>
      </c>
      <c r="D417" s="127">
        <f t="shared" si="108"/>
        <v>-347.536779203742</v>
      </c>
      <c r="E417" s="127">
        <f t="shared" si="109"/>
        <v>-206.69510405844463</v>
      </c>
      <c r="F417" s="127">
        <f t="shared" si="110"/>
        <v>-3683.6205106327516</v>
      </c>
      <c r="G417" s="99">
        <f t="shared" si="111"/>
        <v>-2078.323270480603</v>
      </c>
      <c r="H417" s="99">
        <f t="shared" si="124"/>
        <v>349</v>
      </c>
      <c r="I417" s="63">
        <f t="shared" si="48"/>
        <v>-85.16642206604678</v>
      </c>
      <c r="J417" s="63">
        <f t="shared" si="113"/>
        <v>-13.927284806400381</v>
      </c>
      <c r="K417" s="63">
        <f t="shared" si="114"/>
        <v>-4.822456651582982</v>
      </c>
      <c r="L417" s="63">
        <f t="shared" si="115"/>
        <v>-103.91616352403014</v>
      </c>
      <c r="M417" s="99">
        <f t="shared" si="116"/>
        <v>-1703.3284413209356</v>
      </c>
      <c r="N417" s="81">
        <f t="shared" si="117"/>
        <v>382787.7113433844</v>
      </c>
      <c r="O417" s="82">
        <f t="shared" si="126"/>
        <v>-358425.81526344694</v>
      </c>
      <c r="P417" s="83">
        <f t="shared" si="118"/>
        <v>13569060.066354293</v>
      </c>
      <c r="Q417" s="64">
        <f t="shared" si="119"/>
        <v>10798.569041552972</v>
      </c>
      <c r="R417" s="65">
        <f t="shared" si="120"/>
        <v>103.91616352403014</v>
      </c>
      <c r="S417" s="81"/>
      <c r="T417" s="81"/>
      <c r="U417" s="81"/>
      <c r="V417" s="81"/>
      <c r="W417" s="77"/>
      <c r="X417" s="77"/>
      <c r="Y417" s="77"/>
      <c r="Z417" s="77"/>
      <c r="AA417" s="77"/>
      <c r="AB417" s="77"/>
      <c r="AC417" s="92"/>
      <c r="AD417" s="92"/>
      <c r="AE417" s="92"/>
      <c r="AF417" s="92"/>
      <c r="AG417" s="92"/>
      <c r="AH417" s="92"/>
      <c r="AJ417" s="20">
        <f t="shared" si="104"/>
        <v>103.91616352403014</v>
      </c>
      <c r="AK417" s="89">
        <f t="shared" si="105"/>
        <v>3683.6205106327516</v>
      </c>
      <c r="AL417" s="99">
        <f t="shared" si="125"/>
        <v>349</v>
      </c>
      <c r="AM417" s="20">
        <f t="shared" si="122"/>
        <v>13325.941632366417</v>
      </c>
      <c r="AN417" s="20">
        <f t="shared" si="123"/>
        <v>-4258.321103302339</v>
      </c>
    </row>
    <row r="418" spans="1:40" ht="13.5" customHeight="1">
      <c r="A418" s="97">
        <v>418</v>
      </c>
      <c r="B418" s="99">
        <v>350</v>
      </c>
      <c r="C418" s="127">
        <f t="shared" si="121"/>
        <v>-2847.940325256357</v>
      </c>
      <c r="D418" s="127">
        <f t="shared" si="108"/>
        <v>-325.00513225182215</v>
      </c>
      <c r="E418" s="127">
        <f t="shared" si="109"/>
        <v>-199.33890731660267</v>
      </c>
      <c r="F418" s="127">
        <f t="shared" si="110"/>
        <v>-3372.2843648247817</v>
      </c>
      <c r="G418" s="99">
        <f t="shared" si="111"/>
        <v>-2060.1550923733016</v>
      </c>
      <c r="H418" s="99">
        <f t="shared" si="124"/>
        <v>350</v>
      </c>
      <c r="I418" s="63">
        <f t="shared" si="112"/>
        <v>-83.50268188641292</v>
      </c>
      <c r="J418" s="63">
        <f t="shared" si="113"/>
        <v>-14.088320528055169</v>
      </c>
      <c r="K418" s="63">
        <f t="shared" si="114"/>
        <v>-5.416752204197007</v>
      </c>
      <c r="L418" s="63">
        <f t="shared" si="115"/>
        <v>-103.00775461866509</v>
      </c>
      <c r="M418" s="99">
        <f t="shared" si="116"/>
        <v>-1670.0536377282583</v>
      </c>
      <c r="N418" s="81">
        <f t="shared" si="117"/>
        <v>347371.440356232</v>
      </c>
      <c r="O418" s="82">
        <f t="shared" si="126"/>
        <v>-335108.8667401575</v>
      </c>
      <c r="P418" s="83">
        <f t="shared" si="118"/>
        <v>11372301.837241681</v>
      </c>
      <c r="Q418" s="64">
        <f t="shared" si="119"/>
        <v>10610.597511579119</v>
      </c>
      <c r="R418" s="65">
        <f t="shared" si="120"/>
        <v>103.00775461866509</v>
      </c>
      <c r="S418" s="81">
        <f>N418</f>
        <v>347371.440356232</v>
      </c>
      <c r="T418" s="74"/>
      <c r="U418" s="81"/>
      <c r="V418" s="81"/>
      <c r="W418" s="82">
        <f>O418</f>
        <v>-335108.8667401575</v>
      </c>
      <c r="X418" s="82"/>
      <c r="Y418" s="82"/>
      <c r="Z418" s="82"/>
      <c r="AA418" s="83">
        <f>P418</f>
        <v>11372301.837241681</v>
      </c>
      <c r="AB418" s="83"/>
      <c r="AC418" s="102"/>
      <c r="AD418" s="102"/>
      <c r="AE418" s="104">
        <f>Q418</f>
        <v>10610.597511579119</v>
      </c>
      <c r="AF418" s="104"/>
      <c r="AG418" s="104"/>
      <c r="AH418" s="104"/>
      <c r="AI418" s="56" t="s">
        <v>80</v>
      </c>
      <c r="AJ418" s="20">
        <f t="shared" si="104"/>
        <v>103.00775461866509</v>
      </c>
      <c r="AK418" s="89">
        <f t="shared" si="105"/>
        <v>3372.2843648247817</v>
      </c>
      <c r="AL418" s="99">
        <f t="shared" si="125"/>
        <v>350</v>
      </c>
      <c r="AM418" s="20">
        <f t="shared" si="122"/>
        <v>11890.532750568447</v>
      </c>
      <c r="AN418" s="20">
        <f t="shared" si="123"/>
        <v>-4175.134094320646</v>
      </c>
    </row>
    <row r="419" spans="1:40" ht="13.5" customHeight="1">
      <c r="A419" s="97">
        <v>419</v>
      </c>
      <c r="B419" s="99">
        <v>351</v>
      </c>
      <c r="C419" s="127">
        <f t="shared" si="121"/>
        <v>-2565.6245129304584</v>
      </c>
      <c r="D419" s="127">
        <f t="shared" si="108"/>
        <v>-300.0000000000006</v>
      </c>
      <c r="E419" s="127">
        <f t="shared" si="109"/>
        <v>-189.01102660051524</v>
      </c>
      <c r="F419" s="127">
        <f t="shared" si="110"/>
        <v>-3054.6355395309743</v>
      </c>
      <c r="G419" s="99">
        <f t="shared" si="111"/>
        <v>-2037.7187612491339</v>
      </c>
      <c r="H419" s="99">
        <f t="shared" si="124"/>
        <v>351</v>
      </c>
      <c r="I419" s="63">
        <f t="shared" si="48"/>
        <v>-81.8135059809679</v>
      </c>
      <c r="J419" s="63">
        <f t="shared" si="113"/>
        <v>-14.142135623730951</v>
      </c>
      <c r="K419" s="63">
        <f t="shared" si="114"/>
        <v>-5.9302964577578265</v>
      </c>
      <c r="L419" s="63">
        <f t="shared" si="115"/>
        <v>-101.88593806245669</v>
      </c>
      <c r="M419" s="99">
        <f t="shared" si="116"/>
        <v>-1636.270119619358</v>
      </c>
      <c r="N419" s="81">
        <f t="shared" si="117"/>
        <v>311224.4073840318</v>
      </c>
      <c r="O419" s="82">
        <f t="shared" si="126"/>
        <v>-309595.6181731759</v>
      </c>
      <c r="P419" s="83">
        <f t="shared" si="118"/>
        <v>9330798.279365687</v>
      </c>
      <c r="Q419" s="64">
        <f t="shared" si="119"/>
        <v>10380.744374866761</v>
      </c>
      <c r="R419" s="65">
        <f t="shared" si="120"/>
        <v>101.88593806245669</v>
      </c>
      <c r="S419" s="81"/>
      <c r="T419" s="81"/>
      <c r="U419" s="81"/>
      <c r="V419" s="81"/>
      <c r="W419" s="77"/>
      <c r="X419" s="77"/>
      <c r="Y419" s="77"/>
      <c r="Z419" s="77"/>
      <c r="AA419" s="77"/>
      <c r="AB419" s="77"/>
      <c r="AC419" s="92"/>
      <c r="AD419" s="92"/>
      <c r="AE419" s="92"/>
      <c r="AF419" s="92"/>
      <c r="AG419" s="92"/>
      <c r="AH419" s="92"/>
      <c r="AJ419" s="20">
        <f t="shared" si="104"/>
        <v>101.88593806245669</v>
      </c>
      <c r="AK419" s="89">
        <f t="shared" si="105"/>
        <v>3054.6355395309743</v>
      </c>
      <c r="AL419" s="99">
        <f t="shared" si="125"/>
        <v>351</v>
      </c>
      <c r="AM419" s="20">
        <f t="shared" si="122"/>
        <v>10495.136821677697</v>
      </c>
      <c r="AN419" s="20">
        <f t="shared" si="123"/>
        <v>-4090.675299048395</v>
      </c>
    </row>
    <row r="420" spans="1:40" ht="13.5" customHeight="1">
      <c r="A420" s="97">
        <v>420</v>
      </c>
      <c r="B420" s="99">
        <v>352</v>
      </c>
      <c r="C420" s="127">
        <f t="shared" si="121"/>
        <v>-2282.5271865241584</v>
      </c>
      <c r="D420" s="127">
        <f t="shared" si="108"/>
        <v>-272.7116866032263</v>
      </c>
      <c r="E420" s="127">
        <f t="shared" si="109"/>
        <v>-175.8654268236319</v>
      </c>
      <c r="F420" s="127">
        <f t="shared" si="110"/>
        <v>-2731.104299951017</v>
      </c>
      <c r="G420" s="99">
        <f t="shared" si="111"/>
        <v>-2010.8632613478658</v>
      </c>
      <c r="H420" s="99">
        <f t="shared" si="124"/>
        <v>352</v>
      </c>
      <c r="I420" s="63">
        <f t="shared" si="112"/>
        <v>-80.09940888905575</v>
      </c>
      <c r="J420" s="63">
        <f t="shared" si="113"/>
        <v>-14.08832052805517</v>
      </c>
      <c r="K420" s="63">
        <f t="shared" si="114"/>
        <v>-6.355433650282378</v>
      </c>
      <c r="L420" s="63">
        <f t="shared" si="115"/>
        <v>-100.5431630673933</v>
      </c>
      <c r="M420" s="99">
        <f t="shared" si="116"/>
        <v>-1601.9881777811152</v>
      </c>
      <c r="N420" s="81">
        <f t="shared" si="117"/>
        <v>274593.8649840341</v>
      </c>
      <c r="O420" s="82">
        <f t="shared" si="126"/>
        <v>-281977.92341254157</v>
      </c>
      <c r="P420" s="83">
        <f t="shared" si="118"/>
        <v>7458930.697210934</v>
      </c>
      <c r="Q420" s="64">
        <f t="shared" si="119"/>
        <v>10108.927639596439</v>
      </c>
      <c r="R420" s="65">
        <f t="shared" si="120"/>
        <v>100.5431630673933</v>
      </c>
      <c r="S420" s="81"/>
      <c r="T420" s="74"/>
      <c r="U420" s="81"/>
      <c r="V420" s="81"/>
      <c r="W420" s="77"/>
      <c r="X420" s="77"/>
      <c r="Y420" s="77"/>
      <c r="Z420" s="77"/>
      <c r="AA420" s="77"/>
      <c r="AB420" s="77"/>
      <c r="AC420" s="92"/>
      <c r="AD420" s="92"/>
      <c r="AE420" s="92"/>
      <c r="AF420" s="92"/>
      <c r="AG420" s="92"/>
      <c r="AH420" s="92"/>
      <c r="AJ420" s="20">
        <f t="shared" si="104"/>
        <v>100.5431630673933</v>
      </c>
      <c r="AK420" s="89">
        <f t="shared" si="105"/>
        <v>2731.104299951017</v>
      </c>
      <c r="AL420" s="99">
        <f t="shared" si="125"/>
        <v>352</v>
      </c>
      <c r="AM420" s="20">
        <f t="shared" si="122"/>
        <v>9141.45392068923</v>
      </c>
      <c r="AN420" s="20">
        <f t="shared" si="123"/>
        <v>-4004.9704444527874</v>
      </c>
    </row>
    <row r="421" spans="1:40" ht="13.5" customHeight="1">
      <c r="A421" s="97">
        <v>421</v>
      </c>
      <c r="B421" s="99">
        <v>353</v>
      </c>
      <c r="C421" s="127">
        <f t="shared" si="121"/>
        <v>-1998.7345802255059</v>
      </c>
      <c r="D421" s="127">
        <f t="shared" si="108"/>
        <v>-243.3478726035841</v>
      </c>
      <c r="E421" s="127">
        <f t="shared" si="109"/>
        <v>-160.0980786005927</v>
      </c>
      <c r="F421" s="127">
        <f t="shared" si="110"/>
        <v>-2402.1805314296826</v>
      </c>
      <c r="G421" s="99">
        <f t="shared" si="111"/>
        <v>-1979.4804702619465</v>
      </c>
      <c r="H421" s="99">
        <f t="shared" si="124"/>
        <v>353</v>
      </c>
      <c r="I421" s="63">
        <f t="shared" si="48"/>
        <v>-78.3609127412557</v>
      </c>
      <c r="J421" s="63">
        <f t="shared" si="113"/>
        <v>-13.927284806400387</v>
      </c>
      <c r="K421" s="63">
        <f t="shared" si="114"/>
        <v>-6.685825965441221</v>
      </c>
      <c r="L421" s="63">
        <f t="shared" si="115"/>
        <v>-98.97402351309732</v>
      </c>
      <c r="M421" s="99">
        <f t="shared" si="116"/>
        <v>-1567.218254825114</v>
      </c>
      <c r="N421" s="81">
        <f t="shared" si="117"/>
        <v>237753.47240042602</v>
      </c>
      <c r="O421" s="82">
        <f t="shared" si="126"/>
        <v>-252361.71262214117</v>
      </c>
      <c r="P421" s="83">
        <f t="shared" si="118"/>
        <v>5770471.305579792</v>
      </c>
      <c r="Q421" s="64">
        <f t="shared" si="119"/>
        <v>9795.857330371142</v>
      </c>
      <c r="R421" s="65">
        <f t="shared" si="120"/>
        <v>98.97402351309732</v>
      </c>
      <c r="S421" s="81"/>
      <c r="T421" s="81"/>
      <c r="U421" s="81"/>
      <c r="V421" s="81"/>
      <c r="W421" s="77"/>
      <c r="X421" s="77"/>
      <c r="Y421" s="77"/>
      <c r="Z421" s="77"/>
      <c r="AA421" s="77"/>
      <c r="AB421" s="77"/>
      <c r="AC421" s="92"/>
      <c r="AD421" s="92"/>
      <c r="AE421" s="92"/>
      <c r="AF421" s="92"/>
      <c r="AG421" s="92"/>
      <c r="AH421" s="92"/>
      <c r="AJ421" s="20">
        <f t="shared" si="104"/>
        <v>98.97402351309732</v>
      </c>
      <c r="AK421" s="89">
        <f t="shared" si="105"/>
        <v>2402.1805314296826</v>
      </c>
      <c r="AL421" s="99">
        <f t="shared" si="125"/>
        <v>353</v>
      </c>
      <c r="AM421" s="20">
        <f t="shared" si="122"/>
        <v>7831.133301699061</v>
      </c>
      <c r="AN421" s="20">
        <f t="shared" si="123"/>
        <v>-3918.0456370627853</v>
      </c>
    </row>
    <row r="422" spans="1:40" ht="13.5" customHeight="1">
      <c r="A422" s="97">
        <v>422</v>
      </c>
      <c r="B422" s="99">
        <v>354</v>
      </c>
      <c r="C422" s="127">
        <f t="shared" si="121"/>
        <v>-1714.33314001154</v>
      </c>
      <c r="D422" s="127">
        <f t="shared" si="108"/>
        <v>-212.1320343559645</v>
      </c>
      <c r="E422" s="127">
        <f t="shared" si="109"/>
        <v>-141.9440367767443</v>
      </c>
      <c r="F422" s="127">
        <f t="shared" si="110"/>
        <v>-2068.4092111442487</v>
      </c>
      <c r="G422" s="99">
        <f t="shared" si="111"/>
        <v>-1943.5069830596417</v>
      </c>
      <c r="H422" s="99">
        <f t="shared" si="124"/>
        <v>354</v>
      </c>
      <c r="I422" s="63">
        <f t="shared" si="112"/>
        <v>-76.59854710033544</v>
      </c>
      <c r="J422" s="63">
        <f t="shared" si="113"/>
        <v>-13.66025403784438</v>
      </c>
      <c r="K422" s="63">
        <f t="shared" si="114"/>
        <v>-6.91654801480226</v>
      </c>
      <c r="L422" s="63">
        <f t="shared" si="115"/>
        <v>-97.17534915298208</v>
      </c>
      <c r="M422" s="99">
        <f t="shared" si="116"/>
        <v>-1531.9709420067088</v>
      </c>
      <c r="N422" s="81">
        <f t="shared" si="117"/>
        <v>200998.3872841866</v>
      </c>
      <c r="O422" s="82">
        <f t="shared" si="126"/>
        <v>-220864.9775194816</v>
      </c>
      <c r="P422" s="83">
        <f t="shared" si="118"/>
        <v>4278316.664746373</v>
      </c>
      <c r="Q422" s="64">
        <f t="shared" si="119"/>
        <v>9443.048483003975</v>
      </c>
      <c r="R422" s="65">
        <f t="shared" si="120"/>
        <v>97.17534915298208</v>
      </c>
      <c r="S422" s="81"/>
      <c r="T422" s="74"/>
      <c r="U422" s="81"/>
      <c r="V422" s="81"/>
      <c r="W422" s="77"/>
      <c r="X422" s="77"/>
      <c r="Y422" s="77"/>
      <c r="Z422" s="77"/>
      <c r="AA422" s="77"/>
      <c r="AB422" s="77"/>
      <c r="AC422" s="92"/>
      <c r="AD422" s="92"/>
      <c r="AE422" s="92"/>
      <c r="AF422" s="92"/>
      <c r="AG422" s="92"/>
      <c r="AH422" s="92"/>
      <c r="AJ422" s="20">
        <f t="shared" si="104"/>
        <v>97.17534915298208</v>
      </c>
      <c r="AK422" s="89">
        <f t="shared" si="105"/>
        <v>2068.4092111442487</v>
      </c>
      <c r="AL422" s="99">
        <f t="shared" si="125"/>
        <v>354</v>
      </c>
      <c r="AM422" s="20">
        <f t="shared" si="122"/>
        <v>6565.771388541994</v>
      </c>
      <c r="AN422" s="20">
        <f t="shared" si="123"/>
        <v>-3829.927355016772</v>
      </c>
    </row>
    <row r="423" spans="1:40" ht="13.5" customHeight="1">
      <c r="A423" s="97">
        <v>423</v>
      </c>
      <c r="B423" s="99">
        <v>355</v>
      </c>
      <c r="C423" s="127">
        <f t="shared" si="121"/>
        <v>-1429.4094973159943</v>
      </c>
      <c r="D423" s="127">
        <f t="shared" si="108"/>
        <v>-179.30174323807287</v>
      </c>
      <c r="E423" s="127">
        <f t="shared" si="109"/>
        <v>-121.67393630179214</v>
      </c>
      <c r="F423" s="127">
        <f t="shared" si="110"/>
        <v>-1730.3851768558593</v>
      </c>
      <c r="G423" s="99">
        <f t="shared" si="111"/>
        <v>-1902.925391034855</v>
      </c>
      <c r="H423" s="99">
        <f t="shared" si="124"/>
        <v>355</v>
      </c>
      <c r="I423" s="63">
        <f t="shared" si="48"/>
        <v>-74.81284879994165</v>
      </c>
      <c r="J423" s="63">
        <f t="shared" si="113"/>
        <v>-13.289260487773511</v>
      </c>
      <c r="K423" s="63">
        <f t="shared" si="114"/>
        <v>-7.044160264027586</v>
      </c>
      <c r="L423" s="63">
        <f t="shared" si="115"/>
        <v>-95.14626955174275</v>
      </c>
      <c r="M423" s="99">
        <f t="shared" si="116"/>
        <v>-1496.256975998833</v>
      </c>
      <c r="N423" s="81">
        <f t="shared" si="117"/>
        <v>164639.69446546765</v>
      </c>
      <c r="O423" s="82">
        <f t="shared" si="126"/>
        <v>-187615.68373899016</v>
      </c>
      <c r="P423" s="83">
        <f t="shared" si="118"/>
        <v>2994232.8602824835</v>
      </c>
      <c r="Q423" s="64">
        <f t="shared" si="119"/>
        <v>9052.812609612889</v>
      </c>
      <c r="R423" s="65">
        <f t="shared" si="120"/>
        <v>95.14626955174275</v>
      </c>
      <c r="S423" s="81"/>
      <c r="T423" s="81"/>
      <c r="U423" s="81"/>
      <c r="V423" s="81"/>
      <c r="W423" s="77"/>
      <c r="X423" s="77"/>
      <c r="Y423" s="77"/>
      <c r="Z423" s="77"/>
      <c r="AA423" s="77"/>
      <c r="AB423" s="77"/>
      <c r="AC423" s="92"/>
      <c r="AD423" s="92"/>
      <c r="AE423" s="92"/>
      <c r="AF423" s="92"/>
      <c r="AG423" s="92"/>
      <c r="AH423" s="92"/>
      <c r="AJ423" s="20">
        <f t="shared" si="104"/>
        <v>95.14626955174275</v>
      </c>
      <c r="AK423" s="89">
        <f t="shared" si="105"/>
        <v>1730.3851768558593</v>
      </c>
      <c r="AL423" s="99">
        <f t="shared" si="125"/>
        <v>355</v>
      </c>
      <c r="AM423" s="20">
        <f t="shared" si="122"/>
        <v>5346.909829795104</v>
      </c>
      <c r="AN423" s="20">
        <f t="shared" si="123"/>
        <v>-3740.6424399970824</v>
      </c>
    </row>
    <row r="424" spans="1:40" ht="13.5" customHeight="1">
      <c r="A424" s="97">
        <v>424</v>
      </c>
      <c r="B424" s="99">
        <v>356</v>
      </c>
      <c r="C424" s="127">
        <f t="shared" si="121"/>
        <v>-1144.0504426405794</v>
      </c>
      <c r="D424" s="127">
        <f t="shared" si="108"/>
        <v>-145.1068575887855</v>
      </c>
      <c r="E424" s="127">
        <f t="shared" si="109"/>
        <v>-99.58995768604477</v>
      </c>
      <c r="F424" s="127">
        <f t="shared" si="110"/>
        <v>-1388.7472579154096</v>
      </c>
      <c r="G424" s="99">
        <f t="shared" si="111"/>
        <v>-1857.7649946119836</v>
      </c>
      <c r="H424" s="99">
        <f t="shared" si="124"/>
        <v>356</v>
      </c>
      <c r="I424" s="63">
        <f t="shared" si="112"/>
        <v>-73.00436178107505</v>
      </c>
      <c r="J424" s="63">
        <f t="shared" si="113"/>
        <v>-12.817127641115782</v>
      </c>
      <c r="K424" s="63">
        <f t="shared" si="114"/>
        <v>-7.066760308408345</v>
      </c>
      <c r="L424" s="63">
        <f t="shared" si="115"/>
        <v>-92.88824973059918</v>
      </c>
      <c r="M424" s="99">
        <f t="shared" si="116"/>
        <v>-1460.087235621501</v>
      </c>
      <c r="N424" s="81">
        <f t="shared" si="117"/>
        <v>128998.3021059314</v>
      </c>
      <c r="O424" s="82">
        <f t="shared" si="126"/>
        <v>-152749.6744089774</v>
      </c>
      <c r="P424" s="83">
        <f t="shared" si="118"/>
        <v>1928618.9463675693</v>
      </c>
      <c r="Q424" s="64">
        <f t="shared" si="119"/>
        <v>8628.226938014159</v>
      </c>
      <c r="R424" s="65">
        <f t="shared" si="120"/>
        <v>92.88824973059918</v>
      </c>
      <c r="S424" s="81"/>
      <c r="T424" s="74"/>
      <c r="U424" s="81"/>
      <c r="V424" s="81"/>
      <c r="W424" s="77"/>
      <c r="X424" s="77"/>
      <c r="Y424" s="187"/>
      <c r="Z424" s="77"/>
      <c r="AA424" s="77"/>
      <c r="AB424" s="77"/>
      <c r="AC424" s="92"/>
      <c r="AD424" s="92"/>
      <c r="AE424" s="92"/>
      <c r="AF424" s="92"/>
      <c r="AG424" s="92"/>
      <c r="AH424" s="92"/>
      <c r="AJ424" s="20">
        <f t="shared" si="104"/>
        <v>92.88824973059918</v>
      </c>
      <c r="AK424" s="89">
        <f t="shared" si="105"/>
        <v>1388.7472579154096</v>
      </c>
      <c r="AL424" s="99">
        <f t="shared" si="125"/>
        <v>356</v>
      </c>
      <c r="AM424" s="20">
        <f t="shared" si="122"/>
        <v>4176.033620516595</v>
      </c>
      <c r="AN424" s="20">
        <f t="shared" si="123"/>
        <v>-3650.2180890537525</v>
      </c>
    </row>
    <row r="425" spans="1:40" ht="13.5" customHeight="1">
      <c r="A425" s="97">
        <v>425</v>
      </c>
      <c r="B425" s="99">
        <v>357</v>
      </c>
      <c r="C425" s="127">
        <f t="shared" si="121"/>
        <v>-858.3428991176565</v>
      </c>
      <c r="D425" s="127">
        <f t="shared" si="108"/>
        <v>-109.8076211353327</v>
      </c>
      <c r="E425" s="127">
        <f t="shared" si="109"/>
        <v>-76.02132218502086</v>
      </c>
      <c r="F425" s="127">
        <f t="shared" si="110"/>
        <v>-1044.1718424380101</v>
      </c>
      <c r="G425" s="99">
        <f t="shared" si="111"/>
        <v>-1808.101937473076</v>
      </c>
      <c r="H425" s="99">
        <f t="shared" si="124"/>
        <v>357</v>
      </c>
      <c r="I425" s="63">
        <f t="shared" si="48"/>
        <v>-71.17363692640079</v>
      </c>
      <c r="J425" s="63">
        <f t="shared" si="113"/>
        <v>-12.247448713915915</v>
      </c>
      <c r="K425" s="63">
        <f t="shared" si="114"/>
        <v>-6.984011233337106</v>
      </c>
      <c r="L425" s="63">
        <f t="shared" si="115"/>
        <v>-90.4050968736538</v>
      </c>
      <c r="M425" s="99">
        <f t="shared" si="116"/>
        <v>-1423.4727385280157</v>
      </c>
      <c r="N425" s="81">
        <f t="shared" si="117"/>
        <v>94398.45656834988</v>
      </c>
      <c r="O425" s="82">
        <f t="shared" si="126"/>
        <v>-116408.62617498645</v>
      </c>
      <c r="P425" s="83">
        <f t="shared" si="118"/>
        <v>1090294.8365403886</v>
      </c>
      <c r="Q425" s="64">
        <f t="shared" si="119"/>
        <v>8173.081540734729</v>
      </c>
      <c r="R425" s="65">
        <f t="shared" si="120"/>
        <v>90.4050968736538</v>
      </c>
      <c r="S425" s="81"/>
      <c r="T425" s="81"/>
      <c r="U425" s="81"/>
      <c r="V425" s="81"/>
      <c r="W425" s="77"/>
      <c r="X425" s="77"/>
      <c r="Y425" s="77"/>
      <c r="Z425" s="77"/>
      <c r="AA425" s="77"/>
      <c r="AB425" s="77"/>
      <c r="AC425" s="92"/>
      <c r="AD425" s="92"/>
      <c r="AE425" s="92"/>
      <c r="AF425" s="92"/>
      <c r="AG425" s="92"/>
      <c r="AH425" s="92"/>
      <c r="AJ425" s="20">
        <f t="shared" si="104"/>
        <v>90.4050968736538</v>
      </c>
      <c r="AK425" s="89">
        <f t="shared" si="105"/>
        <v>1044.1718424380101</v>
      </c>
      <c r="AL425" s="99">
        <f t="shared" si="125"/>
        <v>357</v>
      </c>
      <c r="AM425" s="20">
        <f t="shared" si="122"/>
        <v>3054.5692930077175</v>
      </c>
      <c r="AN425" s="20">
        <f t="shared" si="123"/>
        <v>-3558.6818463200393</v>
      </c>
    </row>
    <row r="426" spans="1:40" ht="13.5" customHeight="1">
      <c r="A426" s="97">
        <v>426</v>
      </c>
      <c r="B426" s="99">
        <v>358</v>
      </c>
      <c r="C426" s="127">
        <f t="shared" si="121"/>
        <v>-572.3738960327225</v>
      </c>
      <c r="D426" s="127">
        <f t="shared" si="108"/>
        <v>-73.67268238138413</v>
      </c>
      <c r="E426" s="127">
        <f t="shared" si="109"/>
        <v>-51.31938386880886</v>
      </c>
      <c r="F426" s="127">
        <f t="shared" si="110"/>
        <v>-697.3659622829155</v>
      </c>
      <c r="G426" s="99">
        <f t="shared" si="111"/>
        <v>-1754.0587567232844</v>
      </c>
      <c r="H426" s="99">
        <f t="shared" si="124"/>
        <v>358</v>
      </c>
      <c r="I426" s="63">
        <f t="shared" si="112"/>
        <v>-69.32123189244416</v>
      </c>
      <c r="J426" s="63">
        <f t="shared" si="113"/>
        <v>-11.5845593067914</v>
      </c>
      <c r="K426" s="63">
        <f t="shared" si="114"/>
        <v>-6.797146636928663</v>
      </c>
      <c r="L426" s="63">
        <f t="shared" si="115"/>
        <v>-87.70293783616422</v>
      </c>
      <c r="M426" s="99">
        <f t="shared" si="116"/>
        <v>-1386.4246378488833</v>
      </c>
      <c r="N426" s="81">
        <f t="shared" si="117"/>
        <v>61161.04363915538</v>
      </c>
      <c r="O426" s="82">
        <f t="shared" si="126"/>
        <v>-78738.11347245828</v>
      </c>
      <c r="P426" s="83">
        <f t="shared" si="118"/>
        <v>486319.2853507767</v>
      </c>
      <c r="Q426" s="64">
        <f t="shared" si="119"/>
        <v>7691.805305094086</v>
      </c>
      <c r="R426" s="65">
        <f t="shared" si="120"/>
        <v>87.70293783616422</v>
      </c>
      <c r="S426" s="81"/>
      <c r="T426" s="74"/>
      <c r="U426" s="81"/>
      <c r="V426" s="81"/>
      <c r="W426" s="77"/>
      <c r="X426" s="77"/>
      <c r="Y426" s="77"/>
      <c r="Z426" s="77"/>
      <c r="AA426" s="77"/>
      <c r="AB426" s="77"/>
      <c r="AC426" s="92"/>
      <c r="AD426" s="92"/>
      <c r="AE426" s="92"/>
      <c r="AF426" s="92"/>
      <c r="AG426" s="92"/>
      <c r="AH426" s="92"/>
      <c r="AJ426" s="20">
        <f t="shared" si="104"/>
        <v>87.70293783616422</v>
      </c>
      <c r="AK426" s="89">
        <f t="shared" si="105"/>
        <v>697.3659622829155</v>
      </c>
      <c r="AL426" s="99">
        <f t="shared" si="125"/>
        <v>358</v>
      </c>
      <c r="AM426" s="20">
        <f t="shared" si="122"/>
        <v>1983.8831788033044</v>
      </c>
      <c r="AN426" s="20">
        <f t="shared" si="123"/>
        <v>-3466.061594622208</v>
      </c>
    </row>
    <row r="427" spans="1:40" ht="13.5" customHeight="1">
      <c r="A427" s="97">
        <v>427</v>
      </c>
      <c r="B427" s="99">
        <v>359</v>
      </c>
      <c r="C427" s="127">
        <f t="shared" si="121"/>
        <v>-286.2305423143465</v>
      </c>
      <c r="D427" s="127">
        <f t="shared" si="108"/>
        <v>-36.977050029732844</v>
      </c>
      <c r="E427" s="127">
        <f t="shared" si="109"/>
        <v>-25.852391742160556</v>
      </c>
      <c r="F427" s="127">
        <f t="shared" si="110"/>
        <v>-349.05998408623987</v>
      </c>
      <c r="G427" s="99">
        <f t="shared" si="111"/>
        <v>-1695.8033517606186</v>
      </c>
      <c r="H427" s="99">
        <f t="shared" si="124"/>
        <v>359</v>
      </c>
      <c r="I427" s="63">
        <f t="shared" si="48"/>
        <v>-67.44771093972334</v>
      </c>
      <c r="J427" s="63">
        <f t="shared" si="113"/>
        <v>-10.833504408394072</v>
      </c>
      <c r="K427" s="63">
        <f t="shared" si="114"/>
        <v>-6.508952239913508</v>
      </c>
      <c r="L427" s="63">
        <f t="shared" si="115"/>
        <v>-84.79016758803093</v>
      </c>
      <c r="M427" s="99">
        <f t="shared" si="116"/>
        <v>-1348.9542187944667</v>
      </c>
      <c r="N427" s="81">
        <f t="shared" si="117"/>
        <v>29596.854548947686</v>
      </c>
      <c r="O427" s="82">
        <f t="shared" si="126"/>
        <v>-39885.829151117636</v>
      </c>
      <c r="P427" s="83">
        <f t="shared" si="118"/>
        <v>121842.87249028603</v>
      </c>
      <c r="Q427" s="64">
        <f t="shared" si="119"/>
        <v>7189.37251960637</v>
      </c>
      <c r="R427" s="65">
        <f t="shared" si="120"/>
        <v>84.79016758803093</v>
      </c>
      <c r="S427" s="81"/>
      <c r="T427" s="81"/>
      <c r="U427" s="81"/>
      <c r="V427" s="81"/>
      <c r="W427" s="77"/>
      <c r="X427" s="77"/>
      <c r="Y427" s="77"/>
      <c r="Z427" s="77"/>
      <c r="AA427" s="77"/>
      <c r="AB427" s="77"/>
      <c r="AC427" s="92"/>
      <c r="AD427" s="92"/>
      <c r="AE427" s="92"/>
      <c r="AF427" s="92"/>
      <c r="AG427" s="92"/>
      <c r="AH427" s="92"/>
      <c r="AJ427" s="20">
        <f t="shared" si="104"/>
        <v>84.79016758803093</v>
      </c>
      <c r="AK427" s="89">
        <f t="shared" si="105"/>
        <v>349.05998408623987</v>
      </c>
      <c r="AL427" s="99">
        <f t="shared" si="125"/>
        <v>359</v>
      </c>
      <c r="AM427" s="20">
        <f t="shared" si="122"/>
        <v>965.2797440069146</v>
      </c>
      <c r="AN427" s="20">
        <f t="shared" si="123"/>
        <v>-3372.385546986167</v>
      </c>
    </row>
    <row r="428" spans="1:40" ht="13.5" customHeight="1">
      <c r="A428" s="97">
        <v>428</v>
      </c>
      <c r="B428" s="99">
        <v>360</v>
      </c>
      <c r="C428" s="127">
        <f t="shared" si="121"/>
        <v>-4.0186424482406225E-12</v>
      </c>
      <c r="D428" s="127">
        <f t="shared" si="108"/>
        <v>-5.197864682556638E-13</v>
      </c>
      <c r="E428" s="127">
        <f t="shared" si="109"/>
        <v>-3.6385052777896467E-13</v>
      </c>
      <c r="F428" s="127">
        <f t="shared" si="110"/>
        <v>-4.902279444275251E-12</v>
      </c>
      <c r="G428" s="99">
        <f t="shared" si="111"/>
        <v>-1633.547382356552</v>
      </c>
      <c r="H428" s="99">
        <f t="shared" si="124"/>
        <v>360</v>
      </c>
      <c r="I428" s="63">
        <f t="shared" si="112"/>
        <v>-65.55364476086963</v>
      </c>
      <c r="J428" s="63">
        <f t="shared" si="113"/>
        <v>-10.000000000000021</v>
      </c>
      <c r="K428" s="63">
        <f t="shared" si="114"/>
        <v>-6.123724356957948</v>
      </c>
      <c r="L428" s="63">
        <f t="shared" si="115"/>
        <v>-81.6773691178276</v>
      </c>
      <c r="M428" s="99">
        <f t="shared" si="116"/>
        <v>-1311.0728952173927</v>
      </c>
      <c r="N428" s="81">
        <f t="shared" si="117"/>
        <v>4.004052876888084E-10</v>
      </c>
      <c r="O428" s="82">
        <f t="shared" si="126"/>
        <v>-5.66527276924997E-10</v>
      </c>
      <c r="P428" s="83">
        <f t="shared" si="118"/>
        <v>2.403234374976366E-23</v>
      </c>
      <c r="Q428" s="64">
        <f t="shared" si="119"/>
        <v>6671.192626009857</v>
      </c>
      <c r="R428" s="65">
        <f t="shared" si="120"/>
        <v>81.6773691178276</v>
      </c>
      <c r="S428" s="81">
        <f>N428</f>
        <v>4.004052876888084E-10</v>
      </c>
      <c r="T428" s="74">
        <f>N428</f>
        <v>4.004052876888084E-10</v>
      </c>
      <c r="U428" s="81">
        <f>N428</f>
        <v>4.004052876888084E-10</v>
      </c>
      <c r="V428" s="81">
        <f>N428</f>
        <v>4.004052876888084E-10</v>
      </c>
      <c r="W428" s="82">
        <f>O428</f>
        <v>-5.66527276924997E-10</v>
      </c>
      <c r="X428" s="82">
        <f>O428</f>
        <v>-5.66527276924997E-10</v>
      </c>
      <c r="Y428" s="82">
        <f>O428</f>
        <v>-5.66527276924997E-10</v>
      </c>
      <c r="Z428" s="82">
        <f>O428</f>
        <v>-5.66527276924997E-10</v>
      </c>
      <c r="AA428" s="83">
        <f>P428</f>
        <v>2.403234374976366E-23</v>
      </c>
      <c r="AB428" s="83">
        <f>P428</f>
        <v>2.403234374976366E-23</v>
      </c>
      <c r="AC428" s="102">
        <f>P428</f>
        <v>2.403234374976366E-23</v>
      </c>
      <c r="AD428" s="102">
        <f>P428</f>
        <v>2.403234374976366E-23</v>
      </c>
      <c r="AE428" s="104">
        <f>Q428</f>
        <v>6671.192626009857</v>
      </c>
      <c r="AF428" s="104">
        <f>Q428</f>
        <v>6671.192626009857</v>
      </c>
      <c r="AG428" s="104">
        <f>Q428</f>
        <v>6671.192626009857</v>
      </c>
      <c r="AH428" s="104">
        <f>Q428</f>
        <v>6671.192626009857</v>
      </c>
      <c r="AI428" s="56" t="s">
        <v>81</v>
      </c>
      <c r="AJ428" s="20">
        <f t="shared" si="104"/>
        <v>81.6773691178276</v>
      </c>
      <c r="AK428" s="89">
        <f t="shared" si="105"/>
        <v>4.902279444275251E-12</v>
      </c>
      <c r="AL428" s="99">
        <f t="shared" si="125"/>
        <v>360</v>
      </c>
      <c r="AM428" s="20">
        <f t="shared" si="122"/>
        <v>1.317183297364586E-11</v>
      </c>
      <c r="AN428" s="20">
        <f t="shared" si="123"/>
        <v>-3277.6822380434814</v>
      </c>
    </row>
    <row r="429" spans="1:39" ht="13.5" customHeight="1">
      <c r="A429" s="97">
        <v>429</v>
      </c>
      <c r="W429" s="96"/>
      <c r="X429" s="96"/>
      <c r="Y429" s="96"/>
      <c r="Z429" s="84"/>
      <c r="AA429" s="84"/>
      <c r="AB429" s="84"/>
      <c r="AM429" s="20">
        <f t="shared" si="122"/>
        <v>0</v>
      </c>
    </row>
    <row r="430" spans="1:39" ht="13.5" customHeight="1">
      <c r="A430" s="97">
        <v>430</v>
      </c>
      <c r="AM430" s="20">
        <f t="shared" si="122"/>
        <v>0</v>
      </c>
    </row>
    <row r="431" spans="1:39" ht="13.5" customHeight="1">
      <c r="A431" s="97">
        <v>431</v>
      </c>
      <c r="AM431" s="20">
        <f t="shared" si="122"/>
        <v>0</v>
      </c>
    </row>
    <row r="432" ht="13.5" customHeight="1">
      <c r="AM432" s="20">
        <f t="shared" si="122"/>
        <v>0</v>
      </c>
    </row>
    <row r="433" ht="13.5" customHeight="1">
      <c r="AM433" s="20">
        <f t="shared" si="122"/>
        <v>0</v>
      </c>
    </row>
    <row r="434" ht="13.5" customHeight="1">
      <c r="AM434" s="20">
        <f t="shared" si="122"/>
        <v>0</v>
      </c>
    </row>
    <row r="435" ht="13.5" customHeight="1">
      <c r="AM435" s="20">
        <f t="shared" si="122"/>
        <v>0</v>
      </c>
    </row>
    <row r="436" ht="13.5" customHeight="1">
      <c r="AM436" s="20">
        <f t="shared" si="122"/>
        <v>0</v>
      </c>
    </row>
    <row r="437" ht="13.5" customHeight="1">
      <c r="AM437" s="20">
        <f t="shared" si="122"/>
        <v>0</v>
      </c>
    </row>
    <row r="438" ht="13.5" customHeight="1">
      <c r="AM438" s="20">
        <f t="shared" si="122"/>
        <v>0</v>
      </c>
    </row>
    <row r="439" ht="13.5" customHeight="1">
      <c r="AM439" s="20">
        <f t="shared" si="122"/>
        <v>0</v>
      </c>
    </row>
    <row r="440" ht="13.5" customHeight="1">
      <c r="AM440" s="20">
        <f t="shared" si="122"/>
        <v>0</v>
      </c>
    </row>
    <row r="441" ht="13.5" customHeight="1">
      <c r="AM441" s="20">
        <f t="shared" si="122"/>
        <v>0</v>
      </c>
    </row>
    <row r="442" ht="13.5" customHeight="1">
      <c r="AM442" s="20">
        <f t="shared" si="122"/>
        <v>0</v>
      </c>
    </row>
    <row r="443" ht="13.5" customHeight="1">
      <c r="AM443" s="20">
        <f t="shared" si="122"/>
        <v>0</v>
      </c>
    </row>
    <row r="444" ht="13.5" customHeight="1">
      <c r="AM444" s="20">
        <f t="shared" si="122"/>
        <v>0</v>
      </c>
    </row>
    <row r="445" ht="13.5" customHeight="1">
      <c r="AM445" s="20">
        <f t="shared" si="122"/>
        <v>0</v>
      </c>
    </row>
    <row r="446" ht="13.5" customHeight="1">
      <c r="AM446" s="20">
        <f t="shared" si="122"/>
        <v>0</v>
      </c>
    </row>
    <row r="447" ht="13.5" customHeight="1">
      <c r="AM447" s="20">
        <f t="shared" si="122"/>
        <v>0</v>
      </c>
    </row>
    <row r="448" ht="13.5" customHeight="1">
      <c r="AM448" s="20">
        <f t="shared" si="122"/>
        <v>0</v>
      </c>
    </row>
    <row r="449" ht="13.5" customHeight="1">
      <c r="AM449" s="20">
        <f t="shared" si="122"/>
        <v>0</v>
      </c>
    </row>
    <row r="450" ht="13.5" customHeight="1">
      <c r="AM450" s="20">
        <f t="shared" si="122"/>
        <v>0</v>
      </c>
    </row>
    <row r="451" ht="13.5" customHeight="1">
      <c r="AM451" s="20">
        <f t="shared" si="122"/>
        <v>0</v>
      </c>
    </row>
    <row r="452" ht="13.5" customHeight="1">
      <c r="AM452" s="20">
        <f t="shared" si="122"/>
        <v>0</v>
      </c>
    </row>
    <row r="453" ht="13.5" customHeight="1">
      <c r="AM453" s="20">
        <f>C453*I453*0.05</f>
        <v>0</v>
      </c>
    </row>
  </sheetData>
  <sheetProtection/>
  <conditionalFormatting sqref="F21:G22 D53:H53 F11:F13 D50:H51 D42:H42 D44:H44 D46:H46 D48:H48 D20:E21 D55:H55 J7 J22:J29 H24:I29 E32 D57:D58 I3:J3 F57:H58 H60:H61 E57:E59 D61:G61 E25:E30 F25:G29">
    <cfRule type="cellIs" priority="1" dxfId="0" operator="lessThan" stopIfTrue="1">
      <formula>0</formula>
    </cfRule>
  </conditionalFormatting>
  <conditionalFormatting sqref="F70:F428">
    <cfRule type="cellIs" priority="2" dxfId="1" operator="between" stopIfTrue="1">
      <formula>-1.5</formula>
      <formula>1.5</formula>
    </cfRule>
  </conditionalFormatting>
  <conditionalFormatting sqref="F68:F69">
    <cfRule type="cellIs" priority="3" dxfId="1" operator="between" stopIfTrue="1">
      <formula>-1.3</formula>
      <formula>135</formula>
    </cfRule>
  </conditionalFormatting>
  <conditionalFormatting sqref="N63:R63 L1:L36 L38:L65536">
    <cfRule type="cellIs" priority="4" dxfId="2" operator="between" stopIfTrue="1">
      <formula>-0.022</formula>
      <formula>0.022</formula>
    </cfRule>
  </conditionalFormatting>
  <conditionalFormatting sqref="D40:H40">
    <cfRule type="cellIs" priority="5" dxfId="3" operator="lessThan" stopIfTrue="1">
      <formula>1</formula>
    </cfRule>
  </conditionalFormatting>
  <conditionalFormatting sqref="AJ68:AJ70 AJ72:AJ428">
    <cfRule type="cellIs" priority="6" dxfId="1" operator="equal" stopIfTrue="1">
      <formula>$AJ$66</formula>
    </cfRule>
  </conditionalFormatting>
  <conditionalFormatting sqref="AJ71">
    <cfRule type="expression" priority="7" dxfId="1" stopIfTrue="1">
      <formula>$AJ$66</formula>
    </cfRule>
  </conditionalFormatting>
  <conditionalFormatting sqref="AK68:AK428">
    <cfRule type="cellIs" priority="8" dxfId="1" operator="equal" stopIfTrue="1">
      <formula>$AK$66</formula>
    </cfRule>
  </conditionalFormatting>
  <conditionalFormatting sqref="E52:H52">
    <cfRule type="cellIs" priority="9" dxfId="4" operator="notEqual" stopIfTrue="1">
      <formula>$D$52</formula>
    </cfRule>
  </conditionalFormatting>
  <conditionalFormatting sqref="D56:H56">
    <cfRule type="cellIs" priority="10" dxfId="4" operator="notEqual" stopIfTrue="1">
      <formula>$D$56</formula>
    </cfRule>
  </conditionalFormatting>
  <conditionalFormatting sqref="E54:H54">
    <cfRule type="cellIs" priority="11" dxfId="4" operator="notEqual" stopIfTrue="1">
      <formula>$D$54</formula>
    </cfRule>
  </conditionalFormatting>
  <conditionalFormatting sqref="E45:H45">
    <cfRule type="cellIs" priority="12" dxfId="4" operator="notEqual" stopIfTrue="1">
      <formula>$D$45</formula>
    </cfRule>
  </conditionalFormatting>
  <conditionalFormatting sqref="E47:H47">
    <cfRule type="cellIs" priority="13" dxfId="4" operator="notEqual" stopIfTrue="1">
      <formula>$D$47</formula>
    </cfRule>
  </conditionalFormatting>
  <conditionalFormatting sqref="E41:H41">
    <cfRule type="cellIs" priority="14" dxfId="4" operator="notEqual" stopIfTrue="1">
      <formula>$D$41</formula>
    </cfRule>
  </conditionalFormatting>
  <conditionalFormatting sqref="E49:H49">
    <cfRule type="cellIs" priority="15" dxfId="4" operator="notEqual" stopIfTrue="1">
      <formula>$D$49</formula>
    </cfRule>
  </conditionalFormatting>
  <conditionalFormatting sqref="E43:H43">
    <cfRule type="cellIs" priority="16" dxfId="4" operator="notEqual" stopIfTrue="1">
      <formula>$D$43</formula>
    </cfRule>
  </conditionalFormatting>
  <printOptions gridLines="1"/>
  <pageMargins left="0.5905511811023623" right="0.3937007874015748" top="0.7874015748031497" bottom="0.7874015748031497" header="0.5118110236220472" footer="0.5118110236220472"/>
  <pageSetup horizontalDpi="600" verticalDpi="600" orientation="portrait" paperSize="9" r:id="rId2"/>
  <headerFooter alignWithMargins="0">
    <oddHeader>&amp;L&amp;"Arial,Standard"&amp;10&amp;D - &amp;T&amp;C&amp;"Arial,Standard"&amp;10&amp;F&amp;R&amp;"Arial,Standard"&amp;10Beispiel ........  Seite &amp;P / &amp;N</oddHeader>
    <oddFooter>&amp;L&amp;"Arial,Standard"&amp;10
&amp;8Ausgabe: 05-2008 / 01
Blattschutz 160539&amp;R&amp;"Arial,Standard"Verfasser: Helmut Karger
e-mail: heka@vr-web.de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Karger</dc:creator>
  <cp:keywords/>
  <dc:description/>
  <cp:lastModifiedBy>Helmut Karger</cp:lastModifiedBy>
  <cp:lastPrinted>2008-11-16T14:29:27Z</cp:lastPrinted>
  <dcterms:created xsi:type="dcterms:W3CDTF">2000-05-12T11:54:52Z</dcterms:created>
  <dcterms:modified xsi:type="dcterms:W3CDTF">2008-11-16T14:29:53Z</dcterms:modified>
  <cp:category/>
  <cp:version/>
  <cp:contentType/>
  <cp:contentStatus/>
</cp:coreProperties>
</file>